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8-2" sheetId="1" r:id="rId1"/>
    <sheet name="Zał 8-1" sheetId="2" r:id="rId2"/>
    <sheet name="Zał4" sheetId="3" r:id="rId3"/>
    <sheet name="Zał5" sheetId="4" r:id="rId4"/>
    <sheet name="Zał7" sheetId="5" r:id="rId5"/>
    <sheet name="Zał6" sheetId="6" r:id="rId6"/>
    <sheet name="Zał1" sheetId="7" r:id="rId7"/>
    <sheet name="Zał2" sheetId="8" r:id="rId8"/>
    <sheet name="Zał3" sheetId="9" r:id="rId9"/>
  </sheets>
  <definedNames/>
  <calcPr fullCalcOnLoad="1"/>
</workbook>
</file>

<file path=xl/sharedStrings.xml><?xml version="1.0" encoding="utf-8"?>
<sst xmlns="http://schemas.openxmlformats.org/spreadsheetml/2006/main" count="504" uniqueCount="265">
  <si>
    <t>Wyszczególnienie</t>
  </si>
  <si>
    <t>GOSPODARKA MIESZKANIOWA</t>
  </si>
  <si>
    <t>ADMINISTRACJA PUBLICZNA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</si>
  <si>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</si>
  <si>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</si>
  <si>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</si>
  <si>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</si>
  <si>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OŚWIATA I WYCHOWANIE</t>
  </si>
  <si>
    <t>POMOC SPOŁECZNA</t>
  </si>
  <si>
    <t>GOSPODARKA KOMUNALNA I OCHRONA ŚRODOWISKA</t>
  </si>
  <si>
    <t>KULTURA FIZYCZNA I SPORT</t>
  </si>
  <si>
    <t>OGÓŁEM</t>
  </si>
  <si>
    <t>DZIAŁ</t>
  </si>
  <si>
    <t>Kwota zł</t>
  </si>
  <si>
    <t>Dział</t>
  </si>
  <si>
    <t>WYDATKI</t>
  </si>
  <si>
    <t>a) wydatki bieżące, w tym:</t>
  </si>
  <si>
    <t>- wynagrodzenia i pochodne od wynagrodzeń</t>
  </si>
  <si>
    <t>a) wydatki bieżące</t>
  </si>
  <si>
    <t>OPIEKA SPOŁECZNA</t>
  </si>
  <si>
    <t>Składki na ubezpieczenia zdrowotne opłacane za osoby pobierające niektóre świadczenia z pomocy społecznej</t>
  </si>
  <si>
    <t>Zasiłki i pomoc w naturze oraz składki na ubezpieczenia społeczne</t>
  </si>
  <si>
    <t>Ośrodki pomocy społecznej</t>
  </si>
  <si>
    <t>a) wydatki majątkowe</t>
  </si>
  <si>
    <t>ROLNICTWO</t>
  </si>
  <si>
    <t>Izby rolnicze</t>
  </si>
  <si>
    <t>Pozostała działalność</t>
  </si>
  <si>
    <t>TRANSPORT I ŁĄCZNOŚĆ</t>
  </si>
  <si>
    <t>Drogi publiczne gminne</t>
  </si>
  <si>
    <t>Gospodarka gruntami i nieruchomościami</t>
  </si>
  <si>
    <t>DZIAŁALNOŚĆ USŁUGOWA</t>
  </si>
  <si>
    <t>Plany zagospodarowania przestrzennego</t>
  </si>
  <si>
    <t>Cmentarze</t>
  </si>
  <si>
    <t>Urzędy Wojewódzkie</t>
  </si>
  <si>
    <t>Rady gmin</t>
  </si>
  <si>
    <t>Urzędy gmin</t>
  </si>
  <si>
    <t>Ochotnicze straże pożarne</t>
  </si>
  <si>
    <t>DOCHODY OD OSÓB PRAWNYCH , OD OSÓB FIZYCZNYCH  I OD INNYCH JEDNOSTEK NIEPOSIADAJĄCYCH OSOBOWOŚCI PRAWNEJ  ORAZ  WYDATKI ZWIĄZANE Z ICH POBOREM</t>
  </si>
  <si>
    <t>Pobór podatków, opłat i niepodatkowych należności budżetowych</t>
  </si>
  <si>
    <t>OBSŁUGA DŁUGU PUBLICZNEGO</t>
  </si>
  <si>
    <t>RÓŻNE ROZLICZENIA</t>
  </si>
  <si>
    <t>Rezerwy ogólne i celowe</t>
  </si>
  <si>
    <t xml:space="preserve">Rezerwy </t>
  </si>
  <si>
    <t>Szkoły podstawowe</t>
  </si>
  <si>
    <t>Przedszkola</t>
  </si>
  <si>
    <t>Gimnazja</t>
  </si>
  <si>
    <t>Dowożenie uczniów do szkół</t>
  </si>
  <si>
    <t>Dokształcanie i doskonalenie zawodowe nauczycieli</t>
  </si>
  <si>
    <t>OCHRONA ZDROWIA</t>
  </si>
  <si>
    <t>Zwalczanie narkomanii</t>
  </si>
  <si>
    <t>Przeciwdziałanie alkoholizmowi</t>
  </si>
  <si>
    <t>Dodatki mieszkaniowe</t>
  </si>
  <si>
    <t>EDUKACYJNA OPIEKA WYCHOWAWCZA</t>
  </si>
  <si>
    <t>Świetlice szkolne</t>
  </si>
  <si>
    <t>GOSPODARKA KOMUNALNA I OHRONA ŚRODOWISKA</t>
  </si>
  <si>
    <t>Gospodarka ściekowa i ochrona wód</t>
  </si>
  <si>
    <t>Oczyszczanie miast i wsi</t>
  </si>
  <si>
    <t>Utrzymanie zieleni w miastach i gminach</t>
  </si>
  <si>
    <t>Oświetlenie ulic, placów, dróg</t>
  </si>
  <si>
    <t>KULTURA I OCHRONA DZIEDZICTWA NARODOWEGO</t>
  </si>
  <si>
    <t>Domy i ośrodki kultury, świetlice i kluby</t>
  </si>
  <si>
    <t>Biblioteki</t>
  </si>
  <si>
    <t>Instytucje kultury fizycznej</t>
  </si>
  <si>
    <t>Zadania w zakresie kultury fizycznej i sportu</t>
  </si>
  <si>
    <t>OGÓŁEM  WYDATKI</t>
  </si>
  <si>
    <t>Klasyfikacja</t>
  </si>
  <si>
    <t>010</t>
  </si>
  <si>
    <t>01030</t>
  </si>
  <si>
    <t>01095</t>
  </si>
  <si>
    <t>b) wydatki majątkowe</t>
  </si>
  <si>
    <t>- dotacje</t>
  </si>
  <si>
    <t>Obsługa papierów wartościowych, kredytów i pożyczek jednostek samorządu terytorialnego</t>
  </si>
  <si>
    <t>- obsługa długu jednostek samorządu terytorialnego</t>
  </si>
  <si>
    <t>- rezerwa ogólna</t>
  </si>
  <si>
    <t>a) wydatki inwestycyjne</t>
  </si>
  <si>
    <t>Załącznik Nr 2</t>
  </si>
  <si>
    <t>Załącznik Nr 6</t>
  </si>
  <si>
    <t>Rozdział</t>
  </si>
  <si>
    <t>Stan funduszu obrotowego na początek roku</t>
  </si>
  <si>
    <t>Przychody</t>
  </si>
  <si>
    <t>Wydatki</t>
  </si>
  <si>
    <t>Stan funduszu obrotowego na koniec roku</t>
  </si>
  <si>
    <t>Miejski Zakład Wodociągów i Kanalizacji</t>
  </si>
  <si>
    <t>Oczyszczalnia Ścieków</t>
  </si>
  <si>
    <t>Miejski Zakład Usług Komunalnych</t>
  </si>
  <si>
    <t>Miejski Zakład Budynków Mieszkalnych</t>
  </si>
  <si>
    <t>80104</t>
  </si>
  <si>
    <t>Załącznik Nr 7</t>
  </si>
  <si>
    <t>Lp.</t>
  </si>
  <si>
    <t>Stan funduszu na początek roku</t>
  </si>
  <si>
    <t>II.</t>
  </si>
  <si>
    <t>I.</t>
  </si>
  <si>
    <t>PRZYCHODY</t>
  </si>
  <si>
    <t>1.</t>
  </si>
  <si>
    <t>2.</t>
  </si>
  <si>
    <t>Wpływy z tytułu kar i opłat za usuwanie drzew i krzewów</t>
  </si>
  <si>
    <t>3.</t>
  </si>
  <si>
    <t>Ogółem</t>
  </si>
  <si>
    <t>III.</t>
  </si>
  <si>
    <t>Edukacja ekologiczna oraz propagowanie działań proekologicznych i zasady zrównoważonego rozwoju</t>
  </si>
  <si>
    <t>Wspomaganie systemów kontrolno - pomiarowych stanu środowiska</t>
  </si>
  <si>
    <t>Realizowanie zadań modernizacyjnych i inwestycyjnych , służących ochronie środowiska i gospodarki wodnej</t>
  </si>
  <si>
    <t>4.</t>
  </si>
  <si>
    <t>Urządzenie i utrzymywanie terenów zieleni</t>
  </si>
  <si>
    <t>5.</t>
  </si>
  <si>
    <t>Inne zadania służące ochronie środowiska</t>
  </si>
  <si>
    <t>IV.</t>
  </si>
  <si>
    <t>Stan funduszu na koniec roku</t>
  </si>
  <si>
    <t>Kanalizacja sanitarna Kąty</t>
  </si>
  <si>
    <t>Załącznik nr 5</t>
  </si>
  <si>
    <t>Załącznik Nr 4</t>
  </si>
  <si>
    <t>Przychody z zaciągniętych kredytów i pożyczek na rynku krajowym</t>
  </si>
  <si>
    <t>ROZCHODY</t>
  </si>
  <si>
    <t>Spłaty otrzymanych kredytów i pożyczek</t>
  </si>
  <si>
    <t>Lp</t>
  </si>
  <si>
    <t>Nazwa zadania na które zaciągnięto kredyt, pożyczkę</t>
  </si>
  <si>
    <t>Instytucja kredytująca</t>
  </si>
  <si>
    <t>Kapitał</t>
  </si>
  <si>
    <t>Odsetki</t>
  </si>
  <si>
    <t>BGŻ  S.A. O/Rzeszów</t>
  </si>
  <si>
    <t>Kanalizacja sanitarna  "Przedmieście"</t>
  </si>
  <si>
    <t>WFOŚ i GW Rzeszów</t>
  </si>
  <si>
    <t>Uzbrojenie Osiedla  br.Śniadckich</t>
  </si>
  <si>
    <t>Modernizacja Przedszkola Miejskiego Nr 3</t>
  </si>
  <si>
    <t>Wodociąg ul. Mościckiego</t>
  </si>
  <si>
    <t>Bank Ochrony Środowiska Rzeszów</t>
  </si>
  <si>
    <t>WFOŚ i GW</t>
  </si>
  <si>
    <t>Modrnizacja Przedszkola Miejskiego</t>
  </si>
  <si>
    <t>Uzbrojenie Oś. Bażantarnia</t>
  </si>
  <si>
    <t>Budowa ul.Lisa Kuli</t>
  </si>
  <si>
    <t>Rok podjęcia kredytu, pożyczki</t>
  </si>
  <si>
    <t>Kanlizacja sanitarna południe  - Wschód</t>
  </si>
  <si>
    <t>Kanalizacja sanitarna Podzwierzyniec</t>
  </si>
  <si>
    <t xml:space="preserve">Hala sportowa </t>
  </si>
  <si>
    <t>INVEST - BANK</t>
  </si>
  <si>
    <t>Razem</t>
  </si>
  <si>
    <t xml:space="preserve">Kwota </t>
  </si>
  <si>
    <t>Spłata zadłużenia w latach</t>
  </si>
  <si>
    <t>zadłużenia</t>
  </si>
  <si>
    <t>Kanalizacja sanitarna Południe - Wschód</t>
  </si>
  <si>
    <t>Prognoza dochodów</t>
  </si>
  <si>
    <t>75647</t>
  </si>
  <si>
    <t>Wpływy z opłat za składowanie odpadów  i kar za pozostałe rodzaje gospodarczego korzystania z wód i urządzeń wodnych</t>
  </si>
  <si>
    <t>PRZYCHODY I WYDATKI ZAKŁADÓW BUDŻETOWYCH W 2005 R</t>
  </si>
  <si>
    <t>WYDATKI NA REALIZACJĘ INWESTCJI W 2005 R</t>
  </si>
  <si>
    <t>Plan finansowy Gminnego Funduszu Ochrony Środowiska i Gospodarki Wodnej na 2005 r</t>
  </si>
  <si>
    <t>Załącznik Nr 8</t>
  </si>
  <si>
    <t>I. PROGNOZA DŁUGU MIASTA ŁAŃCUTA NA DZIEŃ 31 GRUDNIA 2005 ROKU</t>
  </si>
  <si>
    <t>Kwota zadłużenia na dzień 31.12.2004</t>
  </si>
  <si>
    <t>Obsługa zadłużenia w 2005 r</t>
  </si>
  <si>
    <t>2003/2004</t>
  </si>
  <si>
    <t>Kredyt na finansowanie wystepującego w ciągu roku 2005 deficytu budżetu</t>
  </si>
  <si>
    <t>31.12.2005</t>
  </si>
  <si>
    <t>II.PROGNOZA SPŁATY DŁUGI MIASTA ŁAŃCUTA NA DZIEŃ 31.12.2005</t>
  </si>
  <si>
    <t xml:space="preserve">Załącznik Nr  1  </t>
  </si>
  <si>
    <t>WYSZCZEGÓLNIENIE</t>
  </si>
  <si>
    <t xml:space="preserve">Plan </t>
  </si>
  <si>
    <t>wpływy z opłat za zarząd 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</si>
  <si>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</si>
  <si>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nabycia prawa własności nieruchomości</t>
  </si>
  <si>
    <t xml:space="preserve">wpływy z różnych dochodów </t>
  </si>
  <si>
    <t>dotacje celowe otrzymane z budżetu państwa na realizację zadań bieżących z zakresu administracji rządowej oraz innych zadań zleconych gminie ustawami</t>
  </si>
  <si>
    <t xml:space="preserve">5% dochodów uzyskiwanych na rzecz budżetu państwaw związku z realizacją zadań z zakresu administracji rządowej </t>
  </si>
  <si>
    <t>wpływy z różnych dochodów</t>
  </si>
  <si>
    <t>dotacje celowe otrzymane z budżetu państwa na inwestycje i zakupy inwestycyjne z zakresu administracji rządowej oraz innych zadań zleconych gminie ustawami</t>
  </si>
  <si>
    <t>DOCHODY OD OSÓB PRAWNYCH ,  OD OSÓB FIZYCZNYCH  I  OD INNYCH JEDNOSTEK NIEPOSIADAJĄCYCH OSOBOWOŚCI PRAWNEJ  ORAZ WYDATKI ZWIĄZANE Z  ICH POBOREM</t>
  </si>
  <si>
    <t>podatek od działalności gospodarczej osób fizycznych, opłacany w formie karty podatkowej</t>
  </si>
  <si>
    <t>podatek od nieruchomości od osób prawnych</t>
  </si>
  <si>
    <t>podatek od nieruchomości od osób fizycznych</t>
  </si>
  <si>
    <t>podatek rolny</t>
  </si>
  <si>
    <t>podatek od środków transportowych</t>
  </si>
  <si>
    <t>podatek od spadków i darowizn</t>
  </si>
  <si>
    <t>podatek od posiadania psów</t>
  </si>
  <si>
    <t>wpływy z opłaty targowej</t>
  </si>
  <si>
    <t xml:space="preserve">wpływy z opłaty administracyjnej za czynności urzędowe </t>
  </si>
  <si>
    <t>podatek od czynności cywilnoprawnych</t>
  </si>
  <si>
    <t>odsetki od nieterminowych wpłat z tytułu podatków i opłat</t>
  </si>
  <si>
    <t>wpływy z opłaty skarbowej</t>
  </si>
  <si>
    <t>wpływy z opłat za zezwolenia na sprzedaż alkoholu</t>
  </si>
  <si>
    <t>dotacja z Państwowego Funduszu Rehabilitacji Osób Niepełnosprawnych na zrekompensowanie utraconych przez gminę dochodów na skutek zwolnień ustawowych z podatków  lokalnych</t>
  </si>
  <si>
    <t>udziały we wpływach z podatku dochodowego od osób fizycznych</t>
  </si>
  <si>
    <t>udziały we wpływach z podatku dochodowego od osób prawnych</t>
  </si>
  <si>
    <t>część oświatowa subwencji ogólnej dla jednostek samorządu trytorialnego</t>
  </si>
  <si>
    <t>część równoważąca subwencji ogólnej dla gmin</t>
  </si>
  <si>
    <t>odsetki od środków na rachunku bankowym</t>
  </si>
  <si>
    <t>wpływy z opłaty stałej  przedszkoli</t>
  </si>
  <si>
    <t xml:space="preserve"> wpływy z różnych dochodów</t>
  </si>
  <si>
    <t>dotacje celowe otrzymane z budżetu państwa na realizację własnych zadań bieżących gmin</t>
  </si>
  <si>
    <t xml:space="preserve">pozostałe dochody </t>
  </si>
  <si>
    <t>środki na dofinansowanie własnych inwestycji gmin, powiatów, samorządów województw pozyskane z innych źródeł</t>
  </si>
  <si>
    <t>wpływy z opłat za korzystanie z obiektów sportowych</t>
  </si>
  <si>
    <t>wpływy z odpłatności za żywienie uczniów w szkołach</t>
  </si>
  <si>
    <t>wpływy z odpłatności za usługi opiekuńcze</t>
  </si>
  <si>
    <t>wpływy z odpłatności za żywienie uczniów w przedszkolach</t>
  </si>
  <si>
    <t>WYTWARZANIE I ZAOPATRYWANIE W ENERGIĘ, GAZ I WODĘ</t>
  </si>
  <si>
    <t>Przebudowa Stacji Uzdatniania Wody w Woli Małej</t>
  </si>
  <si>
    <t>Projekt techniczny wodociągu do ul. Ogrodowej</t>
  </si>
  <si>
    <t>TRANSPORT</t>
  </si>
  <si>
    <t>Kanalizacja deszczowa ul.Dąbrowskiego</t>
  </si>
  <si>
    <t>Projekt techniczny kanalizacja deszczowa ul. Zubrzyckiego</t>
  </si>
  <si>
    <t>Projekt techniczny modernizacji ul. K. Wielkiego</t>
  </si>
  <si>
    <t>Projekt techniczny przebudowy budynku na mieszkania socjalne - ul. Kościuszki 20</t>
  </si>
  <si>
    <t>Zakup sprzętu komputerowego</t>
  </si>
  <si>
    <t>Zakup zestawu łączności - zadania zlecone</t>
  </si>
  <si>
    <t>Wyposażenie hali sportowej</t>
  </si>
  <si>
    <t>GOSPODARKA KOMUNALNA I OCHRONA I OCHRONA ŚRODOWISKA</t>
  </si>
  <si>
    <t>Kanalizacja sanitarna dzielnicy Płd-Wsch, ul. Kościuszki</t>
  </si>
  <si>
    <t>Kanalizacja sanitarna Przedmieście - Grabskie</t>
  </si>
  <si>
    <t>Projekty techniczne kanalizacji sanitarnej</t>
  </si>
  <si>
    <t>Wykonanie oświetlenia ul. Kwiatowa, A. Krajowej, 10-PSK, 29- Listopada, Sowińskiego, Polna</t>
  </si>
  <si>
    <t>Projekt oświetlenia ulicznego  ul. Wąska, Sienkiewicza, Kąty, Mościckiego</t>
  </si>
  <si>
    <t>Projekt techniczny  pawilonów na Placu Targowym</t>
  </si>
  <si>
    <t>Hala sportowa i basen</t>
  </si>
  <si>
    <t>Załącznik Nr 3</t>
  </si>
  <si>
    <t xml:space="preserve">DOCHODY I WYDATKI ZWIĄZANE Z REALIZACJĄ ZADAŃ Z ZAKRESU ADMINISTRACJI RZĄDOWEJ ZLECONYCH GMINIE  W 2005 R </t>
  </si>
  <si>
    <t xml:space="preserve">Dotacje celowe otrzymane z budżetu państwa na realizację zadań bieżących z zakresu administracji rządowej oraz innych zadań zleconych gminie ustawami </t>
  </si>
  <si>
    <t>Dotacje celowe otrzymane z budżetu państwa na realizację zadań bieżących z zakresu administracji rządowej oraz innych zadań zleconych gminie ustawami</t>
  </si>
  <si>
    <t>Dotacje celowe otrzymane z budżetu państwa na inwestycje i zakupy inwestycyjne z zakresu administracji rządowej oraz innych zadań zleconych gminie ustawami</t>
  </si>
  <si>
    <t xml:space="preserve">OGÓŁEM </t>
  </si>
  <si>
    <t>Urzędy wojewódzkie</t>
  </si>
  <si>
    <t>URZĘDYNACZELNYCH ORGANÓW WŁADZY PAŃSTWOWEJ, KONTROLI I OCHRONY PRAWA ORAZ SĄDOWNICTWA</t>
  </si>
  <si>
    <t xml:space="preserve">Świadczenia rodzinne oraz skłądki na ubezpieczenia emerytalne i rentowe z ubezpieczenia społecznego </t>
  </si>
  <si>
    <t xml:space="preserve">DOCHODY </t>
  </si>
  <si>
    <t>- wynagrodznia i pochodne od wynagrodzeń</t>
  </si>
  <si>
    <t>PRZYCHODY ZWIĄZANE Z FINANSOWANIEM WYDATKÓW NIE MAJĄCYCH POKRYCIA                                                            W PLANOWANYCH DOCHODACH ORAZ ROZCHODY ZWIĄZANE ZE SPŁATĄ RAT POŻYCZEK I KREDYTÓW W 2005 R</t>
  </si>
  <si>
    <t>Budowa kanalizacji burzowej ul. Przybosia i Zamkniętej</t>
  </si>
  <si>
    <t>400</t>
  </si>
  <si>
    <t>40002</t>
  </si>
  <si>
    <t>Dostarczanie wody</t>
  </si>
  <si>
    <t>80145</t>
  </si>
  <si>
    <t>Komisje egzaminacyjne</t>
  </si>
  <si>
    <t>85212</t>
  </si>
  <si>
    <t>Świadczenia rodzinne oraz składki na ubezpieczenia emerytalne i rentowe z ubezpieczenia społecznego</t>
  </si>
  <si>
    <t>854</t>
  </si>
  <si>
    <t>WYDATKI BUDŻETOWE NA 2005 R</t>
  </si>
  <si>
    <t xml:space="preserve">Finansowanie wydatków nie znajdujących pokrycia w dochodach budżetu </t>
  </si>
  <si>
    <t>DOCHODY BUDŻETOWE NA 2005 R</t>
  </si>
  <si>
    <t>Pozostałe zadania w zakresie kultury</t>
  </si>
  <si>
    <t>853</t>
  </si>
  <si>
    <t>POZOSTAŁE ZADANIA W ZAKRESIE POLITYKI SPOŁECZNEJ</t>
  </si>
  <si>
    <t>dotacje na dofinanasowanie kosztów utworzenia Gminnego Centrum Informacji realizowanego w ramach Programu Aktywizacji Zawodowej Absolwentów  "Pierwsza Praca"</t>
  </si>
  <si>
    <t>85395</t>
  </si>
  <si>
    <t>Agregat prądotwórczy</t>
  </si>
  <si>
    <t>Przystanki autobusowe</t>
  </si>
  <si>
    <t>POZOSTAŁE ZADANIA W ZAKRESIE POLTYKI SPOŁECZNEJ</t>
  </si>
  <si>
    <t>Zakup sprzętu komputerowego oraz wyposażenia Gminnego Centrum Informacji</t>
  </si>
  <si>
    <t>wpływy z opłat za zajęcie pasa drogowego</t>
  </si>
  <si>
    <t>Modernizacja kotłowni budynku ul. Traugutta 20 oraz remont bazy</t>
  </si>
  <si>
    <t>Kwartał</t>
  </si>
  <si>
    <t>I</t>
  </si>
  <si>
    <t>II</t>
  </si>
  <si>
    <t>III</t>
  </si>
  <si>
    <t>IV</t>
  </si>
  <si>
    <t>Kwota zdłużenia na koniec kwartału 2005 roku</t>
  </si>
  <si>
    <t>Finansowanie wydatków nieznajdujących pokrycia w dochodach 2005 r</t>
  </si>
  <si>
    <t>Rok</t>
  </si>
  <si>
    <t xml:space="preserve">Razem </t>
  </si>
  <si>
    <t xml:space="preserve">Zadłużenie na koniec kwartału </t>
  </si>
  <si>
    <t>do Uchwały Nr XXV/143/2005   Rady Miejskiej w Łańcucie</t>
  </si>
  <si>
    <t xml:space="preserve">do Uchwały Nr  XXV/143/2005  Rady Miejskiej w Łańcucie </t>
  </si>
  <si>
    <t>do Uchwały Nr XXV/143/2005 Rady Miejskiej w Łańcucie</t>
  </si>
  <si>
    <t>do Uchwały Nr XXV/143/2005  Rady Miejskiej w Łańcucie</t>
  </si>
  <si>
    <t>do Uchwały Nr  XXV/143/2005  Rady Miesjkiej w Łańcucie</t>
  </si>
  <si>
    <t>do Uchwały Nr XXV/143/2005 Nr Rady Miejskiej w Łańcucie</t>
  </si>
  <si>
    <t>do Uchwały Nr XXV/143/2005 Rady Miejskiej  w Łańcucie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</si>
</sst>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11" fontId="2" fillId="0" borderId="4" xfId="0" applyNumberFormat="1" applyFont="1" applyBorder="1" applyAlignment="1">
      <alignment horizontal="center" vertical="center" wrapText="1"/>
    </xf>
    <xf numFmtId="11" fontId="2" fillId="0" borderId="3" xfId="0" applyNumberFormat="1" applyFont="1" applyBorder="1" applyAlignment="1">
      <alignment horizontal="center" vertical="center" wrapText="1"/>
    </xf>
    <xf numFmtId="1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0" fillId="0" borderId="0" xfId="0" applyAlignment="1">
      <alignment horizontal="right"/>
    </xf>
    <xf numFmtId="49" fontId="3" fillId="0" borderId="4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49" fontId="3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3" fontId="0" fillId="0" borderId="3" xfId="0" applyNumberForma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49" fontId="5" fillId="0" borderId="2" xfId="0" applyNumberFormat="1" applyFont="1" applyFill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1" fontId="2" fillId="0" borderId="15" xfId="0" applyNumberFormat="1" applyFont="1" applyBorder="1" applyAlignment="1">
      <alignment horizontal="center" vertical="center" wrapText="1"/>
    </xf>
    <xf numFmtId="11" fontId="2" fillId="0" borderId="9" xfId="0" applyNumberFormat="1" applyFont="1" applyBorder="1" applyAlignment="1">
      <alignment horizontal="center" vertical="center" wrapText="1"/>
    </xf>
    <xf numFmtId="11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top"/>
    </xf>
    <xf numFmtId="49" fontId="5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23.375" style="0" customWidth="1"/>
    <col min="2" max="2" width="9.625" style="0" customWidth="1"/>
    <col min="3" max="3" width="7.125" style="0" customWidth="1"/>
    <col min="4" max="8" width="9.75390625" style="0" customWidth="1"/>
    <col min="9" max="9" width="9.00390625" style="0" customWidth="1"/>
    <col min="12" max="13" width="9.75390625" style="0" customWidth="1"/>
  </cols>
  <sheetData>
    <row r="1" spans="1:13" ht="21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>
      <c r="A2" s="193" t="s">
        <v>0</v>
      </c>
      <c r="B2" s="72" t="s">
        <v>136</v>
      </c>
      <c r="C2" s="197" t="s">
        <v>137</v>
      </c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1:13" ht="12.75">
      <c r="A3" s="194"/>
      <c r="B3" s="70" t="s">
        <v>138</v>
      </c>
      <c r="C3" s="200" t="s">
        <v>248</v>
      </c>
      <c r="D3" s="186">
        <v>2006</v>
      </c>
      <c r="E3" s="187"/>
      <c r="F3" s="188">
        <v>2007</v>
      </c>
      <c r="G3" s="189"/>
      <c r="H3" s="188">
        <v>2008</v>
      </c>
      <c r="I3" s="189"/>
      <c r="J3" s="188">
        <v>2009</v>
      </c>
      <c r="K3" s="189"/>
      <c r="L3" s="196">
        <v>2010</v>
      </c>
      <c r="M3" s="196"/>
    </row>
    <row r="4" spans="1:13" ht="12.75">
      <c r="A4" s="195"/>
      <c r="B4" s="71" t="s">
        <v>152</v>
      </c>
      <c r="C4" s="201"/>
      <c r="D4" s="71" t="s">
        <v>117</v>
      </c>
      <c r="E4" s="73" t="s">
        <v>118</v>
      </c>
      <c r="F4" s="73" t="s">
        <v>117</v>
      </c>
      <c r="G4" s="73"/>
      <c r="H4" s="73" t="s">
        <v>117</v>
      </c>
      <c r="I4" s="73" t="s">
        <v>118</v>
      </c>
      <c r="J4" s="73" t="s">
        <v>117</v>
      </c>
      <c r="K4" s="73" t="s">
        <v>118</v>
      </c>
      <c r="L4" s="73" t="s">
        <v>117</v>
      </c>
      <c r="M4" s="73" t="s">
        <v>118</v>
      </c>
    </row>
    <row r="5" spans="1:13" ht="22.5">
      <c r="A5" s="64" t="s">
        <v>127</v>
      </c>
      <c r="B5" s="171">
        <v>75442</v>
      </c>
      <c r="C5" s="143" t="s">
        <v>249</v>
      </c>
      <c r="D5" s="144">
        <v>75442</v>
      </c>
      <c r="E5" s="145">
        <v>500</v>
      </c>
      <c r="F5" s="145"/>
      <c r="G5" s="145"/>
      <c r="H5" s="145"/>
      <c r="I5" s="146"/>
      <c r="J5" s="146"/>
      <c r="K5" s="146"/>
      <c r="L5" s="162"/>
      <c r="M5" s="162"/>
    </row>
    <row r="6" spans="1:13" ht="12.75">
      <c r="A6" s="65" t="s">
        <v>128</v>
      </c>
      <c r="B6" s="172"/>
      <c r="C6" s="143" t="s">
        <v>250</v>
      </c>
      <c r="D6" s="144"/>
      <c r="E6" s="145"/>
      <c r="F6" s="145"/>
      <c r="G6" s="145"/>
      <c r="H6" s="145"/>
      <c r="I6" s="146"/>
      <c r="J6" s="146"/>
      <c r="K6" s="146"/>
      <c r="L6" s="163"/>
      <c r="M6" s="163"/>
    </row>
    <row r="7" spans="1:13" ht="12.75">
      <c r="A7" s="65" t="s">
        <v>129</v>
      </c>
      <c r="B7" s="172"/>
      <c r="C7" s="143" t="s">
        <v>251</v>
      </c>
      <c r="D7" s="144"/>
      <c r="E7" s="145"/>
      <c r="F7" s="145"/>
      <c r="G7" s="145"/>
      <c r="H7" s="145"/>
      <c r="I7" s="146"/>
      <c r="J7" s="146"/>
      <c r="K7" s="146"/>
      <c r="L7" s="163"/>
      <c r="M7" s="163"/>
    </row>
    <row r="8" spans="1:13" ht="12.75">
      <c r="A8" s="66" t="s">
        <v>119</v>
      </c>
      <c r="B8" s="173"/>
      <c r="C8" s="143" t="s">
        <v>252</v>
      </c>
      <c r="D8" s="144"/>
      <c r="E8" s="145"/>
      <c r="F8" s="145"/>
      <c r="G8" s="145"/>
      <c r="H8" s="145"/>
      <c r="I8" s="146"/>
      <c r="J8" s="146"/>
      <c r="K8" s="146"/>
      <c r="L8" s="164"/>
      <c r="M8" s="164"/>
    </row>
    <row r="9" spans="1:13" ht="22.5">
      <c r="A9" s="64" t="s">
        <v>139</v>
      </c>
      <c r="B9" s="190">
        <v>150000</v>
      </c>
      <c r="C9" s="143" t="s">
        <v>249</v>
      </c>
      <c r="D9" s="144">
        <v>37500</v>
      </c>
      <c r="E9" s="145">
        <v>1250</v>
      </c>
      <c r="F9" s="145"/>
      <c r="G9" s="145"/>
      <c r="H9" s="145"/>
      <c r="I9" s="142"/>
      <c r="J9" s="142"/>
      <c r="K9" s="142"/>
      <c r="L9" s="191"/>
      <c r="M9" s="191"/>
    </row>
    <row r="10" spans="1:13" ht="12.75">
      <c r="A10" s="174" t="s">
        <v>121</v>
      </c>
      <c r="B10" s="190"/>
      <c r="C10" s="143" t="s">
        <v>250</v>
      </c>
      <c r="D10" s="144">
        <v>37500</v>
      </c>
      <c r="E10" s="145">
        <v>938</v>
      </c>
      <c r="F10" s="145"/>
      <c r="G10" s="145"/>
      <c r="H10" s="145"/>
      <c r="I10" s="142"/>
      <c r="J10" s="142"/>
      <c r="K10" s="142"/>
      <c r="L10" s="191"/>
      <c r="M10" s="191"/>
    </row>
    <row r="11" spans="1:13" ht="12.75">
      <c r="A11" s="174"/>
      <c r="B11" s="190"/>
      <c r="C11" s="143" t="s">
        <v>251</v>
      </c>
      <c r="D11" s="144">
        <v>37500</v>
      </c>
      <c r="E11" s="145">
        <v>625</v>
      </c>
      <c r="F11" s="145"/>
      <c r="G11" s="145"/>
      <c r="H11" s="145"/>
      <c r="I11" s="142"/>
      <c r="J11" s="142"/>
      <c r="K11" s="142"/>
      <c r="L11" s="191"/>
      <c r="M11" s="191"/>
    </row>
    <row r="12" spans="1:13" ht="12.75">
      <c r="A12" s="175"/>
      <c r="B12" s="190"/>
      <c r="C12" s="143" t="s">
        <v>252</v>
      </c>
      <c r="D12" s="144">
        <v>37500</v>
      </c>
      <c r="E12" s="145">
        <v>387</v>
      </c>
      <c r="F12" s="145"/>
      <c r="G12" s="145"/>
      <c r="H12" s="145"/>
      <c r="I12" s="142"/>
      <c r="J12" s="142"/>
      <c r="K12" s="142"/>
      <c r="L12" s="191"/>
      <c r="M12" s="191"/>
    </row>
    <row r="13" spans="1:13" ht="12.75">
      <c r="A13" s="64" t="s">
        <v>108</v>
      </c>
      <c r="B13" s="190">
        <v>28000</v>
      </c>
      <c r="C13" s="143" t="s">
        <v>249</v>
      </c>
      <c r="D13" s="144"/>
      <c r="E13" s="145">
        <v>200</v>
      </c>
      <c r="F13" s="145"/>
      <c r="G13" s="145"/>
      <c r="H13" s="145"/>
      <c r="I13" s="142"/>
      <c r="J13" s="142"/>
      <c r="K13" s="142"/>
      <c r="L13" s="191"/>
      <c r="M13" s="191"/>
    </row>
    <row r="14" spans="1:13" ht="12.75">
      <c r="A14" s="174" t="s">
        <v>121</v>
      </c>
      <c r="B14" s="190"/>
      <c r="C14" s="143" t="s">
        <v>250</v>
      </c>
      <c r="D14" s="144"/>
      <c r="E14" s="145">
        <v>200</v>
      </c>
      <c r="F14" s="145"/>
      <c r="G14" s="145"/>
      <c r="H14" s="145"/>
      <c r="I14" s="142"/>
      <c r="J14" s="142"/>
      <c r="K14" s="142"/>
      <c r="L14" s="191"/>
      <c r="M14" s="191"/>
    </row>
    <row r="15" spans="1:13" ht="12.75">
      <c r="A15" s="174"/>
      <c r="B15" s="190"/>
      <c r="C15" s="143" t="s">
        <v>251</v>
      </c>
      <c r="D15" s="144">
        <v>28000</v>
      </c>
      <c r="E15" s="145">
        <v>200</v>
      </c>
      <c r="F15" s="145"/>
      <c r="G15" s="145"/>
      <c r="H15" s="145"/>
      <c r="I15" s="142"/>
      <c r="J15" s="142"/>
      <c r="K15" s="142"/>
      <c r="L15" s="191"/>
      <c r="M15" s="191"/>
    </row>
    <row r="16" spans="1:13" ht="12.75">
      <c r="A16" s="175"/>
      <c r="B16" s="190"/>
      <c r="C16" s="143" t="s">
        <v>252</v>
      </c>
      <c r="D16" s="144"/>
      <c r="E16" s="145"/>
      <c r="F16" s="145"/>
      <c r="G16" s="145"/>
      <c r="H16" s="145"/>
      <c r="I16" s="142"/>
      <c r="J16" s="142"/>
      <c r="K16" s="142"/>
      <c r="L16" s="191"/>
      <c r="M16" s="191"/>
    </row>
    <row r="17" spans="1:13" ht="22.5">
      <c r="A17" s="64" t="s">
        <v>132</v>
      </c>
      <c r="B17" s="190">
        <v>28000</v>
      </c>
      <c r="C17" s="143" t="s">
        <v>249</v>
      </c>
      <c r="D17" s="144"/>
      <c r="E17" s="145">
        <v>250</v>
      </c>
      <c r="F17" s="145"/>
      <c r="G17" s="145"/>
      <c r="H17" s="145"/>
      <c r="I17" s="142"/>
      <c r="J17" s="142"/>
      <c r="K17" s="142"/>
      <c r="L17" s="191"/>
      <c r="M17" s="191"/>
    </row>
    <row r="18" spans="1:13" ht="12.75">
      <c r="A18" s="174" t="s">
        <v>121</v>
      </c>
      <c r="B18" s="190"/>
      <c r="C18" s="143" t="s">
        <v>250</v>
      </c>
      <c r="D18" s="144"/>
      <c r="E18" s="145">
        <v>250</v>
      </c>
      <c r="F18" s="145"/>
      <c r="G18" s="145"/>
      <c r="H18" s="145"/>
      <c r="I18" s="142"/>
      <c r="J18" s="142"/>
      <c r="K18" s="142"/>
      <c r="L18" s="191"/>
      <c r="M18" s="191"/>
    </row>
    <row r="19" spans="1:13" ht="12.75">
      <c r="A19" s="174"/>
      <c r="B19" s="190"/>
      <c r="C19" s="143" t="s">
        <v>251</v>
      </c>
      <c r="D19" s="144">
        <v>28000</v>
      </c>
      <c r="E19" s="145">
        <v>250</v>
      </c>
      <c r="F19" s="145"/>
      <c r="G19" s="145"/>
      <c r="H19" s="145"/>
      <c r="I19" s="142"/>
      <c r="J19" s="142"/>
      <c r="K19" s="142"/>
      <c r="L19" s="191"/>
      <c r="M19" s="191"/>
    </row>
    <row r="20" spans="1:13" ht="12.75">
      <c r="A20" s="175"/>
      <c r="B20" s="190"/>
      <c r="C20" s="143" t="s">
        <v>252</v>
      </c>
      <c r="D20" s="144"/>
      <c r="E20" s="145"/>
      <c r="F20" s="145"/>
      <c r="G20" s="145"/>
      <c r="H20" s="145"/>
      <c r="I20" s="142"/>
      <c r="J20" s="142"/>
      <c r="K20" s="142"/>
      <c r="L20" s="191"/>
      <c r="M20" s="191"/>
    </row>
    <row r="21" spans="1:29" ht="12.75">
      <c r="A21" s="68" t="s">
        <v>133</v>
      </c>
      <c r="B21" s="190">
        <v>5240000</v>
      </c>
      <c r="C21" s="143" t="s">
        <v>249</v>
      </c>
      <c r="D21" s="144">
        <f>83000*3</f>
        <v>249000</v>
      </c>
      <c r="E21" s="145">
        <f>32176+30645+29147</f>
        <v>91968</v>
      </c>
      <c r="F21" s="144">
        <f>142000*3</f>
        <v>426000</v>
      </c>
      <c r="G21" s="145">
        <f>26036+25164+22725</f>
        <v>73925</v>
      </c>
      <c r="H21" s="144">
        <v>426000</v>
      </c>
      <c r="I21" s="145">
        <f>15597+14725+12959</f>
        <v>43281</v>
      </c>
      <c r="J21" s="144">
        <f>140000*3</f>
        <v>420000</v>
      </c>
      <c r="K21" s="145">
        <f>5158+4298+3217</f>
        <v>12673</v>
      </c>
      <c r="L21" s="160"/>
      <c r="M21" s="160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ht="12.75">
      <c r="A22" s="170" t="s">
        <v>134</v>
      </c>
      <c r="B22" s="190"/>
      <c r="C22" s="143" t="s">
        <v>250</v>
      </c>
      <c r="D22" s="144">
        <v>249000</v>
      </c>
      <c r="E22" s="145">
        <f>29166+29628+28179</f>
        <v>86973</v>
      </c>
      <c r="F22" s="144">
        <v>426000</v>
      </c>
      <c r="G22" s="145">
        <f>22665+21821+20977</f>
        <v>65463</v>
      </c>
      <c r="H22" s="144">
        <v>426000</v>
      </c>
      <c r="I22" s="145">
        <f>12959+11719+10875</f>
        <v>35553</v>
      </c>
      <c r="J22" s="144">
        <v>420000</v>
      </c>
      <c r="K22" s="145">
        <f>2496+1664+832</f>
        <v>4992</v>
      </c>
      <c r="L22" s="160"/>
      <c r="M22" s="160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</row>
    <row r="23" spans="1:29" ht="12.75">
      <c r="A23" s="170"/>
      <c r="B23" s="190"/>
      <c r="C23" s="143" t="s">
        <v>251</v>
      </c>
      <c r="D23" s="144">
        <v>249000</v>
      </c>
      <c r="E23" s="145">
        <f>28179+27686+28099</f>
        <v>83964</v>
      </c>
      <c r="F23" s="144">
        <v>426000</v>
      </c>
      <c r="G23" s="145">
        <f>20804+19289+18445</f>
        <v>58538</v>
      </c>
      <c r="H23" s="144">
        <v>426000</v>
      </c>
      <c r="I23" s="145">
        <f>10365+9187+8343</f>
        <v>27895</v>
      </c>
      <c r="J23" s="144"/>
      <c r="K23" s="145"/>
      <c r="L23" s="160"/>
      <c r="M23" s="160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</row>
    <row r="24" spans="1:29" ht="12.75">
      <c r="A24" s="159"/>
      <c r="B24" s="190"/>
      <c r="C24" s="143" t="s">
        <v>252</v>
      </c>
      <c r="D24" s="144">
        <f>166000+87000</f>
        <v>253000</v>
      </c>
      <c r="E24" s="145">
        <f>27589+26206+25713</f>
        <v>79508</v>
      </c>
      <c r="F24" s="144">
        <f>284000+138000</f>
        <v>422000</v>
      </c>
      <c r="G24" s="145">
        <f>17602+16758+16444</f>
        <v>50804</v>
      </c>
      <c r="H24" s="144">
        <v>422000</v>
      </c>
      <c r="I24" s="145">
        <f>7499+6656+6005</f>
        <v>20160</v>
      </c>
      <c r="J24" s="144"/>
      <c r="K24" s="145"/>
      <c r="L24" s="160"/>
      <c r="M24" s="160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1:29" ht="22.5">
      <c r="A25" s="67" t="s">
        <v>139</v>
      </c>
      <c r="B25" s="171">
        <v>300000</v>
      </c>
      <c r="C25" s="147" t="s">
        <v>249</v>
      </c>
      <c r="D25" s="148">
        <v>37500</v>
      </c>
      <c r="E25" s="149">
        <v>2219</v>
      </c>
      <c r="F25" s="148">
        <v>37500</v>
      </c>
      <c r="G25" s="149">
        <v>1100</v>
      </c>
      <c r="H25" s="149"/>
      <c r="I25" s="139"/>
      <c r="J25" s="139"/>
      <c r="K25" s="139"/>
      <c r="L25" s="162"/>
      <c r="M25" s="162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2.75">
      <c r="A26" s="174" t="s">
        <v>121</v>
      </c>
      <c r="B26" s="172"/>
      <c r="C26" s="150" t="s">
        <v>250</v>
      </c>
      <c r="D26" s="151">
        <v>37500</v>
      </c>
      <c r="E26" s="152">
        <v>1942</v>
      </c>
      <c r="F26" s="151">
        <v>37500</v>
      </c>
      <c r="G26" s="152">
        <v>830</v>
      </c>
      <c r="H26" s="152"/>
      <c r="I26" s="140"/>
      <c r="J26" s="140"/>
      <c r="K26" s="140"/>
      <c r="L26" s="163"/>
      <c r="M26" s="1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ht="12.75">
      <c r="A27" s="174"/>
      <c r="B27" s="172"/>
      <c r="C27" s="150" t="s">
        <v>251</v>
      </c>
      <c r="D27" s="151">
        <v>37500</v>
      </c>
      <c r="E27" s="152">
        <v>1664</v>
      </c>
      <c r="F27" s="151">
        <v>37500</v>
      </c>
      <c r="G27" s="152">
        <v>550</v>
      </c>
      <c r="H27" s="152"/>
      <c r="I27" s="140"/>
      <c r="J27" s="140"/>
      <c r="K27" s="140"/>
      <c r="L27" s="163"/>
      <c r="M27" s="1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ht="12.75">
      <c r="A28" s="175"/>
      <c r="B28" s="173"/>
      <c r="C28" s="153" t="s">
        <v>252</v>
      </c>
      <c r="D28" s="154">
        <v>37500</v>
      </c>
      <c r="E28" s="155">
        <v>1418</v>
      </c>
      <c r="F28" s="154">
        <v>37500</v>
      </c>
      <c r="G28" s="155">
        <v>300</v>
      </c>
      <c r="H28" s="155"/>
      <c r="I28" s="141"/>
      <c r="J28" s="141"/>
      <c r="K28" s="141"/>
      <c r="L28" s="164"/>
      <c r="M28" s="164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</row>
    <row r="29" spans="1:29" ht="18.75" customHeight="1">
      <c r="A29" s="176" t="s">
        <v>254</v>
      </c>
      <c r="B29" s="179">
        <v>3371982</v>
      </c>
      <c r="C29" s="147" t="s">
        <v>249</v>
      </c>
      <c r="D29" s="148">
        <v>100000</v>
      </c>
      <c r="E29" s="149">
        <v>62647</v>
      </c>
      <c r="F29" s="148">
        <v>100000</v>
      </c>
      <c r="G29" s="149">
        <v>57000</v>
      </c>
      <c r="H29" s="148">
        <v>100000</v>
      </c>
      <c r="I29" s="149">
        <v>48000</v>
      </c>
      <c r="J29" s="148">
        <v>150000</v>
      </c>
      <c r="K29" s="149">
        <v>40000</v>
      </c>
      <c r="L29" s="148">
        <v>400000</v>
      </c>
      <c r="M29" s="149">
        <v>30000</v>
      </c>
      <c r="N29" s="69"/>
      <c r="O29" s="69"/>
      <c r="P29" s="69"/>
      <c r="Q29" s="69"/>
      <c r="R29" s="69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1:29" ht="12.75">
      <c r="A30" s="177"/>
      <c r="B30" s="168"/>
      <c r="C30" s="147" t="s">
        <v>250</v>
      </c>
      <c r="D30" s="148">
        <v>100000</v>
      </c>
      <c r="E30" s="149">
        <v>60500</v>
      </c>
      <c r="F30" s="148">
        <v>100000</v>
      </c>
      <c r="G30" s="149">
        <v>53000</v>
      </c>
      <c r="H30" s="148">
        <v>100000</v>
      </c>
      <c r="I30" s="149">
        <v>45700</v>
      </c>
      <c r="J30" s="148">
        <v>150000</v>
      </c>
      <c r="K30" s="149">
        <v>37400</v>
      </c>
      <c r="L30" s="148">
        <v>400000</v>
      </c>
      <c r="M30" s="149">
        <v>21700</v>
      </c>
      <c r="N30" s="69"/>
      <c r="O30" s="69"/>
      <c r="P30" s="69"/>
      <c r="Q30" s="69"/>
      <c r="R30" s="69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ht="12.75">
      <c r="A31" s="177"/>
      <c r="B31" s="168"/>
      <c r="C31" s="147" t="s">
        <v>251</v>
      </c>
      <c r="D31" s="148">
        <v>100000</v>
      </c>
      <c r="E31" s="149">
        <v>58800</v>
      </c>
      <c r="F31" s="148">
        <v>100000</v>
      </c>
      <c r="G31" s="149">
        <v>58700</v>
      </c>
      <c r="H31" s="148">
        <v>100000</v>
      </c>
      <c r="I31" s="149">
        <v>43800</v>
      </c>
      <c r="J31" s="148">
        <v>150000</v>
      </c>
      <c r="K31" s="149">
        <v>34700</v>
      </c>
      <c r="L31" s="148">
        <v>400000</v>
      </c>
      <c r="M31" s="149">
        <v>14277</v>
      </c>
      <c r="N31" s="69"/>
      <c r="O31" s="69"/>
      <c r="P31" s="69"/>
      <c r="Q31" s="69"/>
      <c r="R31" s="69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:29" ht="12.75">
      <c r="A32" s="178"/>
      <c r="B32" s="169"/>
      <c r="C32" s="143" t="s">
        <v>252</v>
      </c>
      <c r="D32" s="144">
        <v>100000</v>
      </c>
      <c r="E32" s="145">
        <v>57000</v>
      </c>
      <c r="F32" s="144">
        <v>100000</v>
      </c>
      <c r="G32" s="145">
        <v>48000</v>
      </c>
      <c r="H32" s="144">
        <v>100000</v>
      </c>
      <c r="I32" s="145">
        <v>42000</v>
      </c>
      <c r="J32" s="144">
        <v>150000</v>
      </c>
      <c r="K32" s="145">
        <v>31900</v>
      </c>
      <c r="L32" s="144">
        <v>371982</v>
      </c>
      <c r="M32" s="145">
        <v>7000</v>
      </c>
      <c r="N32" s="69"/>
      <c r="O32" s="69"/>
      <c r="P32" s="69"/>
      <c r="Q32" s="69"/>
      <c r="R32" s="69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1:29" ht="12.75">
      <c r="A33" s="180" t="s">
        <v>256</v>
      </c>
      <c r="B33" s="183">
        <f>B5+B9+B13+B17+B21+B25+B29</f>
        <v>9193424</v>
      </c>
      <c r="C33" s="147" t="s">
        <v>249</v>
      </c>
      <c r="D33" s="148">
        <f aca="true" t="shared" si="0" ref="D33:M33">D5+D9+D13+D17+D21+D25+D29</f>
        <v>499442</v>
      </c>
      <c r="E33" s="149">
        <f t="shared" si="0"/>
        <v>159034</v>
      </c>
      <c r="F33" s="148">
        <f t="shared" si="0"/>
        <v>563500</v>
      </c>
      <c r="G33" s="149">
        <f t="shared" si="0"/>
        <v>132025</v>
      </c>
      <c r="H33" s="148">
        <f t="shared" si="0"/>
        <v>526000</v>
      </c>
      <c r="I33" s="149">
        <f t="shared" si="0"/>
        <v>91281</v>
      </c>
      <c r="J33" s="148">
        <f t="shared" si="0"/>
        <v>570000</v>
      </c>
      <c r="K33" s="149">
        <f t="shared" si="0"/>
        <v>52673</v>
      </c>
      <c r="L33" s="148">
        <f t="shared" si="0"/>
        <v>400000</v>
      </c>
      <c r="M33" s="149">
        <f t="shared" si="0"/>
        <v>30000</v>
      </c>
      <c r="N33" s="69"/>
      <c r="O33" s="69"/>
      <c r="P33" s="69"/>
      <c r="Q33" s="69"/>
      <c r="R33" s="69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ht="12.75">
      <c r="A34" s="181"/>
      <c r="B34" s="184"/>
      <c r="C34" s="147" t="s">
        <v>250</v>
      </c>
      <c r="D34" s="148">
        <f aca="true" t="shared" si="1" ref="D34:M34">D6+D10+D14+D18+D22+D26+D30</f>
        <v>424000</v>
      </c>
      <c r="E34" s="149">
        <f t="shared" si="1"/>
        <v>150803</v>
      </c>
      <c r="F34" s="148">
        <f t="shared" si="1"/>
        <v>563500</v>
      </c>
      <c r="G34" s="149">
        <f t="shared" si="1"/>
        <v>119293</v>
      </c>
      <c r="H34" s="148">
        <f t="shared" si="1"/>
        <v>526000</v>
      </c>
      <c r="I34" s="149">
        <f t="shared" si="1"/>
        <v>81253</v>
      </c>
      <c r="J34" s="148">
        <f t="shared" si="1"/>
        <v>570000</v>
      </c>
      <c r="K34" s="149">
        <f t="shared" si="1"/>
        <v>42392</v>
      </c>
      <c r="L34" s="148">
        <f t="shared" si="1"/>
        <v>400000</v>
      </c>
      <c r="M34" s="149">
        <f t="shared" si="1"/>
        <v>21700</v>
      </c>
      <c r="N34" s="69"/>
      <c r="O34" s="69"/>
      <c r="P34" s="69"/>
      <c r="Q34" s="69"/>
      <c r="R34" s="69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spans="1:29" ht="12.75">
      <c r="A35" s="181"/>
      <c r="B35" s="184"/>
      <c r="C35" s="147" t="s">
        <v>251</v>
      </c>
      <c r="D35" s="148">
        <f aca="true" t="shared" si="2" ref="D35:M36">D7+D11+D15+D19+D23+D27+D31</f>
        <v>480000</v>
      </c>
      <c r="E35" s="149">
        <f t="shared" si="2"/>
        <v>145503</v>
      </c>
      <c r="F35" s="148">
        <f t="shared" si="2"/>
        <v>563500</v>
      </c>
      <c r="G35" s="149">
        <f t="shared" si="2"/>
        <v>117788</v>
      </c>
      <c r="H35" s="148">
        <f t="shared" si="2"/>
        <v>526000</v>
      </c>
      <c r="I35" s="149">
        <f t="shared" si="2"/>
        <v>71695</v>
      </c>
      <c r="J35" s="148">
        <f t="shared" si="2"/>
        <v>150000</v>
      </c>
      <c r="K35" s="149">
        <f t="shared" si="2"/>
        <v>34700</v>
      </c>
      <c r="L35" s="148">
        <f t="shared" si="2"/>
        <v>400000</v>
      </c>
      <c r="M35" s="149">
        <f t="shared" si="2"/>
        <v>14277</v>
      </c>
      <c r="N35" s="69"/>
      <c r="O35" s="69"/>
      <c r="P35" s="69"/>
      <c r="Q35" s="69"/>
      <c r="R35" s="69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1:29" ht="12.75">
      <c r="A36" s="181"/>
      <c r="B36" s="184"/>
      <c r="C36" s="147" t="s">
        <v>252</v>
      </c>
      <c r="D36" s="148">
        <f>D8+D12+D16+D20+D24+D28+D32</f>
        <v>428000</v>
      </c>
      <c r="E36" s="149">
        <f>E8+E12+E16+E20+E24+E28+E32</f>
        <v>138313</v>
      </c>
      <c r="F36" s="148">
        <f t="shared" si="2"/>
        <v>559500</v>
      </c>
      <c r="G36" s="149">
        <f t="shared" si="2"/>
        <v>99104</v>
      </c>
      <c r="H36" s="148">
        <f t="shared" si="2"/>
        <v>522000</v>
      </c>
      <c r="I36" s="149">
        <f t="shared" si="2"/>
        <v>62160</v>
      </c>
      <c r="J36" s="148">
        <f t="shared" si="2"/>
        <v>150000</v>
      </c>
      <c r="K36" s="149">
        <f t="shared" si="2"/>
        <v>31900</v>
      </c>
      <c r="L36" s="148">
        <f t="shared" si="2"/>
        <v>371982</v>
      </c>
      <c r="M36" s="149">
        <f t="shared" si="2"/>
        <v>7000</v>
      </c>
      <c r="N36" s="69"/>
      <c r="O36" s="69"/>
      <c r="P36" s="69"/>
      <c r="Q36" s="69"/>
      <c r="R36" s="69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spans="1:18" ht="19.5" customHeight="1">
      <c r="A37" s="182"/>
      <c r="B37" s="185"/>
      <c r="C37" s="138" t="s">
        <v>255</v>
      </c>
      <c r="D37" s="157">
        <f aca="true" t="shared" si="3" ref="D37:M37">D33+D34+D35+D36</f>
        <v>1831442</v>
      </c>
      <c r="E37" s="157">
        <f t="shared" si="3"/>
        <v>593653</v>
      </c>
      <c r="F37" s="157">
        <f t="shared" si="3"/>
        <v>2250000</v>
      </c>
      <c r="G37" s="157">
        <f t="shared" si="3"/>
        <v>468210</v>
      </c>
      <c r="H37" s="157">
        <f t="shared" si="3"/>
        <v>2100000</v>
      </c>
      <c r="I37" s="158">
        <f t="shared" si="3"/>
        <v>306389</v>
      </c>
      <c r="J37" s="158">
        <f t="shared" si="3"/>
        <v>1440000</v>
      </c>
      <c r="K37" s="158">
        <f t="shared" si="3"/>
        <v>161665</v>
      </c>
      <c r="L37" s="158">
        <f t="shared" si="3"/>
        <v>1571982</v>
      </c>
      <c r="M37" s="158">
        <f t="shared" si="3"/>
        <v>72977</v>
      </c>
      <c r="N37" s="1"/>
      <c r="O37" s="1"/>
      <c r="P37" s="1"/>
      <c r="Q37" s="1"/>
      <c r="R37" s="1"/>
    </row>
    <row r="38" spans="1:18" ht="19.5" customHeight="1">
      <c r="A38" s="202" t="s">
        <v>257</v>
      </c>
      <c r="B38" s="203"/>
      <c r="C38" s="167" t="s">
        <v>249</v>
      </c>
      <c r="D38" s="165">
        <f>B33-D5-D9-D13-D17-D21-D25-D29</f>
        <v>8693982</v>
      </c>
      <c r="E38" s="166"/>
      <c r="F38" s="165">
        <f>D41-F33</f>
        <v>6798482</v>
      </c>
      <c r="G38" s="166"/>
      <c r="H38" s="165">
        <f>F41-H33</f>
        <v>4585982</v>
      </c>
      <c r="I38" s="166"/>
      <c r="J38" s="165">
        <f>H41-J33</f>
        <v>2441982</v>
      </c>
      <c r="K38" s="166"/>
      <c r="L38" s="165">
        <f>J41-L33</f>
        <v>1171982</v>
      </c>
      <c r="M38" s="166"/>
      <c r="N38" s="1"/>
      <c r="O38" s="1"/>
      <c r="P38" s="1"/>
      <c r="Q38" s="1"/>
      <c r="R38" s="1"/>
    </row>
    <row r="39" spans="1:18" ht="19.5" customHeight="1">
      <c r="A39" s="204"/>
      <c r="B39" s="205"/>
      <c r="C39" s="167" t="s">
        <v>250</v>
      </c>
      <c r="D39" s="165">
        <f>D38-D6-D10-D14-D18-D22-D26-D30</f>
        <v>8269982</v>
      </c>
      <c r="E39" s="166"/>
      <c r="F39" s="165">
        <f>F38-F34</f>
        <v>6234982</v>
      </c>
      <c r="G39" s="166"/>
      <c r="H39" s="165">
        <f>H38-H34</f>
        <v>4059982</v>
      </c>
      <c r="I39" s="166"/>
      <c r="J39" s="165">
        <f>J38-J34</f>
        <v>1871982</v>
      </c>
      <c r="K39" s="166"/>
      <c r="L39" s="165">
        <f>L38-L34</f>
        <v>771982</v>
      </c>
      <c r="M39" s="166"/>
      <c r="N39" s="1"/>
      <c r="O39" s="1"/>
      <c r="P39" s="1"/>
      <c r="Q39" s="1"/>
      <c r="R39" s="1"/>
    </row>
    <row r="40" spans="1:18" ht="19.5" customHeight="1">
      <c r="A40" s="204"/>
      <c r="B40" s="205"/>
      <c r="C40" s="167" t="s">
        <v>251</v>
      </c>
      <c r="D40" s="165">
        <f>D39-D35</f>
        <v>7789982</v>
      </c>
      <c r="E40" s="166"/>
      <c r="F40" s="165">
        <f>F39-F35</f>
        <v>5671482</v>
      </c>
      <c r="G40" s="166"/>
      <c r="H40" s="165">
        <f>H39-H35</f>
        <v>3533982</v>
      </c>
      <c r="I40" s="166"/>
      <c r="J40" s="165">
        <f>J39-J35</f>
        <v>1721982</v>
      </c>
      <c r="K40" s="166"/>
      <c r="L40" s="165">
        <f>L39-L35</f>
        <v>371982</v>
      </c>
      <c r="M40" s="166"/>
      <c r="N40" s="1"/>
      <c r="O40" s="1"/>
      <c r="P40" s="1"/>
      <c r="Q40" s="1"/>
      <c r="R40" s="1"/>
    </row>
    <row r="41" spans="1:18" ht="19.5" customHeight="1">
      <c r="A41" s="206"/>
      <c r="B41" s="207"/>
      <c r="C41" s="167" t="s">
        <v>252</v>
      </c>
      <c r="D41" s="165">
        <f>D40-D36</f>
        <v>7361982</v>
      </c>
      <c r="E41" s="166"/>
      <c r="F41" s="165">
        <f>F40-F36</f>
        <v>5111982</v>
      </c>
      <c r="G41" s="166"/>
      <c r="H41" s="165">
        <f>H40-H36</f>
        <v>3011982</v>
      </c>
      <c r="I41" s="166"/>
      <c r="J41" s="165">
        <f>J40-J36</f>
        <v>1571982</v>
      </c>
      <c r="K41" s="166"/>
      <c r="L41" s="165">
        <v>0</v>
      </c>
      <c r="M41" s="166"/>
      <c r="N41" s="1"/>
      <c r="O41" s="1"/>
      <c r="P41" s="1"/>
      <c r="Q41" s="1"/>
      <c r="R41" s="1"/>
    </row>
    <row r="42" spans="1:13" ht="22.5" customHeight="1">
      <c r="A42" s="62" t="s">
        <v>140</v>
      </c>
      <c r="B42" s="74">
        <v>29144282</v>
      </c>
      <c r="C42" s="156"/>
      <c r="D42" s="208">
        <v>27500000</v>
      </c>
      <c r="E42" s="209"/>
      <c r="F42" s="208">
        <v>27500000</v>
      </c>
      <c r="G42" s="209"/>
      <c r="H42" s="208">
        <v>27500000</v>
      </c>
      <c r="I42" s="209"/>
      <c r="J42" s="208">
        <v>27500000</v>
      </c>
      <c r="K42" s="209"/>
      <c r="L42" s="161">
        <v>27500000</v>
      </c>
      <c r="M42" s="161"/>
    </row>
    <row r="44" spans="5:6" ht="12.75">
      <c r="E44" s="1"/>
      <c r="F44" s="1"/>
    </row>
    <row r="45" ht="12.75">
      <c r="J45" s="1"/>
    </row>
  </sheetData>
  <mergeCells count="62">
    <mergeCell ref="D42:E42"/>
    <mergeCell ref="F42:G42"/>
    <mergeCell ref="H42:I42"/>
    <mergeCell ref="J42:K42"/>
    <mergeCell ref="J38:K38"/>
    <mergeCell ref="J39:K39"/>
    <mergeCell ref="J40:K40"/>
    <mergeCell ref="J41:K41"/>
    <mergeCell ref="H38:I38"/>
    <mergeCell ref="H39:I39"/>
    <mergeCell ref="H40:I40"/>
    <mergeCell ref="H41:I41"/>
    <mergeCell ref="F38:G38"/>
    <mergeCell ref="F39:G39"/>
    <mergeCell ref="F40:G40"/>
    <mergeCell ref="F41:G41"/>
    <mergeCell ref="A38:B41"/>
    <mergeCell ref="D38:E38"/>
    <mergeCell ref="D39:E39"/>
    <mergeCell ref="D40:E40"/>
    <mergeCell ref="D41:E41"/>
    <mergeCell ref="A1:M1"/>
    <mergeCell ref="A2:A4"/>
    <mergeCell ref="L3:M3"/>
    <mergeCell ref="C2:M2"/>
    <mergeCell ref="C3:C4"/>
    <mergeCell ref="H3:I3"/>
    <mergeCell ref="J3:K3"/>
    <mergeCell ref="M9:M12"/>
    <mergeCell ref="L17:L20"/>
    <mergeCell ref="M17:M20"/>
    <mergeCell ref="M5:M8"/>
    <mergeCell ref="L13:L16"/>
    <mergeCell ref="M13:M16"/>
    <mergeCell ref="L9:L12"/>
    <mergeCell ref="L5:L8"/>
    <mergeCell ref="M21:M24"/>
    <mergeCell ref="L42:M42"/>
    <mergeCell ref="L25:L28"/>
    <mergeCell ref="M25:M28"/>
    <mergeCell ref="L38:M38"/>
    <mergeCell ref="L39:M39"/>
    <mergeCell ref="L40:M40"/>
    <mergeCell ref="L41:M41"/>
    <mergeCell ref="A18:A20"/>
    <mergeCell ref="A14:A16"/>
    <mergeCell ref="B25:B28"/>
    <mergeCell ref="L21:L24"/>
    <mergeCell ref="A29:A32"/>
    <mergeCell ref="B29:B32"/>
    <mergeCell ref="A26:A28"/>
    <mergeCell ref="A22:A24"/>
    <mergeCell ref="A33:A37"/>
    <mergeCell ref="B33:B37"/>
    <mergeCell ref="D3:E3"/>
    <mergeCell ref="F3:G3"/>
    <mergeCell ref="B21:B24"/>
    <mergeCell ref="B5:B8"/>
    <mergeCell ref="B9:B12"/>
    <mergeCell ref="B17:B20"/>
    <mergeCell ref="B13:B16"/>
    <mergeCell ref="A10:A1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E4" sqref="E4:G4"/>
    </sheetView>
  </sheetViews>
  <sheetFormatPr defaultColWidth="9.00390625" defaultRowHeight="12.75"/>
  <cols>
    <col min="1" max="1" width="4.25390625" style="0" customWidth="1"/>
    <col min="2" max="2" width="36.375" style="0" customWidth="1"/>
    <col min="3" max="3" width="17.125" style="0" customWidth="1"/>
    <col min="4" max="4" width="13.125" style="0" customWidth="1"/>
    <col min="5" max="5" width="10.25390625" style="0" customWidth="1"/>
    <col min="6" max="6" width="13.875" style="0" customWidth="1"/>
    <col min="7" max="8" width="14.875" style="0" customWidth="1"/>
  </cols>
  <sheetData>
    <row r="1" spans="1:8" ht="12.75">
      <c r="A1" s="237" t="s">
        <v>146</v>
      </c>
      <c r="B1" s="237"/>
      <c r="C1" s="237"/>
      <c r="D1" s="237"/>
      <c r="E1" s="237"/>
      <c r="F1" s="237"/>
      <c r="G1" s="237"/>
      <c r="H1" s="237"/>
    </row>
    <row r="2" spans="1:8" ht="12.75">
      <c r="A2" s="237" t="s">
        <v>260</v>
      </c>
      <c r="B2" s="237"/>
      <c r="C2" s="237"/>
      <c r="D2" s="237"/>
      <c r="E2" s="237"/>
      <c r="F2" s="237"/>
      <c r="G2" s="237"/>
      <c r="H2" s="237"/>
    </row>
    <row r="3" spans="1:8" ht="27.75" customHeight="1">
      <c r="A3" s="238" t="s">
        <v>147</v>
      </c>
      <c r="B3" s="238"/>
      <c r="C3" s="238"/>
      <c r="D3" s="238"/>
      <c r="E3" s="238"/>
      <c r="F3" s="238"/>
      <c r="G3" s="238"/>
      <c r="H3" s="238"/>
    </row>
    <row r="4" spans="1:8" ht="29.25" customHeight="1">
      <c r="A4" s="59" t="s">
        <v>114</v>
      </c>
      <c r="B4" s="59" t="s">
        <v>115</v>
      </c>
      <c r="C4" s="60" t="s">
        <v>130</v>
      </c>
      <c r="D4" s="236" t="s">
        <v>148</v>
      </c>
      <c r="E4" s="234" t="s">
        <v>149</v>
      </c>
      <c r="F4" s="235"/>
      <c r="G4" s="235"/>
      <c r="H4" s="236" t="s">
        <v>253</v>
      </c>
    </row>
    <row r="5" spans="1:8" ht="22.5" customHeight="1">
      <c r="A5" s="61"/>
      <c r="B5" s="61" t="s">
        <v>116</v>
      </c>
      <c r="C5" s="60" t="s">
        <v>13</v>
      </c>
      <c r="D5" s="236"/>
      <c r="E5" s="60" t="s">
        <v>248</v>
      </c>
      <c r="F5" s="60" t="s">
        <v>117</v>
      </c>
      <c r="G5" s="60" t="s">
        <v>118</v>
      </c>
      <c r="H5" s="236"/>
    </row>
    <row r="6" spans="1:8" ht="12.75">
      <c r="A6" s="224">
        <v>1</v>
      </c>
      <c r="B6" s="6" t="s">
        <v>120</v>
      </c>
      <c r="C6" s="105">
        <v>2001</v>
      </c>
      <c r="D6" s="239">
        <v>60000</v>
      </c>
      <c r="E6" s="131" t="s">
        <v>249</v>
      </c>
      <c r="F6" s="135">
        <v>15000</v>
      </c>
      <c r="G6" s="126">
        <v>380</v>
      </c>
      <c r="H6" s="126">
        <f>D6-F6</f>
        <v>45000</v>
      </c>
    </row>
    <row r="7" spans="1:8" ht="12.75">
      <c r="A7" s="225"/>
      <c r="B7" s="222" t="s">
        <v>121</v>
      </c>
      <c r="C7" s="211">
        <v>140000</v>
      </c>
      <c r="D7" s="240"/>
      <c r="E7" s="132" t="s">
        <v>250</v>
      </c>
      <c r="F7" s="136">
        <v>15000</v>
      </c>
      <c r="G7" s="133">
        <v>250</v>
      </c>
      <c r="H7" s="133">
        <f>H6-F7</f>
        <v>30000</v>
      </c>
    </row>
    <row r="8" spans="1:8" ht="12.75">
      <c r="A8" s="225"/>
      <c r="B8" s="222"/>
      <c r="C8" s="211"/>
      <c r="D8" s="240"/>
      <c r="E8" s="132" t="s">
        <v>251</v>
      </c>
      <c r="F8" s="136">
        <v>15000</v>
      </c>
      <c r="G8" s="133">
        <v>125</v>
      </c>
      <c r="H8" s="133">
        <f>H7-F8</f>
        <v>15000</v>
      </c>
    </row>
    <row r="9" spans="1:8" ht="12.75">
      <c r="A9" s="226"/>
      <c r="B9" s="223"/>
      <c r="C9" s="212"/>
      <c r="D9" s="241"/>
      <c r="E9" s="110" t="s">
        <v>252</v>
      </c>
      <c r="F9" s="137">
        <v>15000</v>
      </c>
      <c r="G9" s="133">
        <v>45</v>
      </c>
      <c r="H9" s="127">
        <v>0</v>
      </c>
    </row>
    <row r="10" spans="1:8" ht="12.75">
      <c r="A10" s="224">
        <v>2</v>
      </c>
      <c r="B10" s="6" t="s">
        <v>122</v>
      </c>
      <c r="C10" s="224">
        <v>2001</v>
      </c>
      <c r="D10" s="233">
        <v>488558</v>
      </c>
      <c r="E10" s="131" t="s">
        <v>249</v>
      </c>
      <c r="F10" s="135">
        <f>51000*3</f>
        <v>153000</v>
      </c>
      <c r="G10" s="126">
        <v>7900</v>
      </c>
      <c r="H10" s="126">
        <f>D10-F10</f>
        <v>335558</v>
      </c>
    </row>
    <row r="11" spans="1:8" ht="14.25" customHeight="1">
      <c r="A11" s="225"/>
      <c r="B11" s="18" t="s">
        <v>123</v>
      </c>
      <c r="C11" s="225"/>
      <c r="D11" s="233"/>
      <c r="E11" s="132" t="s">
        <v>250</v>
      </c>
      <c r="F11" s="136">
        <v>153000</v>
      </c>
      <c r="G11" s="133">
        <v>5060</v>
      </c>
      <c r="H11" s="133">
        <f>H10-F11</f>
        <v>182558</v>
      </c>
    </row>
    <row r="12" spans="1:8" ht="12.75">
      <c r="A12" s="225"/>
      <c r="B12" s="18" t="s">
        <v>124</v>
      </c>
      <c r="C12" s="211">
        <v>1068559</v>
      </c>
      <c r="D12" s="233"/>
      <c r="E12" s="132" t="s">
        <v>251</v>
      </c>
      <c r="F12" s="136">
        <v>153000</v>
      </c>
      <c r="G12" s="133">
        <v>2370</v>
      </c>
      <c r="H12" s="133">
        <f>H11-F12</f>
        <v>29558</v>
      </c>
    </row>
    <row r="13" spans="1:8" ht="12.75">
      <c r="A13" s="226"/>
      <c r="B13" s="58" t="s">
        <v>125</v>
      </c>
      <c r="C13" s="212"/>
      <c r="D13" s="233"/>
      <c r="E13" s="110" t="s">
        <v>252</v>
      </c>
      <c r="F13" s="137">
        <v>29558</v>
      </c>
      <c r="G13" s="133">
        <v>170</v>
      </c>
      <c r="H13" s="133">
        <v>0</v>
      </c>
    </row>
    <row r="14" spans="1:8" ht="12.75">
      <c r="A14" s="224">
        <v>3</v>
      </c>
      <c r="B14" s="6" t="s">
        <v>127</v>
      </c>
      <c r="C14" s="224">
        <v>2002</v>
      </c>
      <c r="D14" s="233">
        <v>607942</v>
      </c>
      <c r="E14" s="131" t="s">
        <v>249</v>
      </c>
      <c r="F14" s="135">
        <v>133125</v>
      </c>
      <c r="G14" s="128">
        <v>11090</v>
      </c>
      <c r="H14" s="126">
        <f>D14-F14</f>
        <v>474817</v>
      </c>
    </row>
    <row r="15" spans="1:8" ht="12.75">
      <c r="A15" s="225"/>
      <c r="B15" s="18" t="s">
        <v>128</v>
      </c>
      <c r="C15" s="225"/>
      <c r="D15" s="233"/>
      <c r="E15" s="132" t="s">
        <v>250</v>
      </c>
      <c r="F15" s="136">
        <v>133125</v>
      </c>
      <c r="G15" s="130">
        <v>8660</v>
      </c>
      <c r="H15" s="133">
        <f>H14-F15</f>
        <v>341692</v>
      </c>
    </row>
    <row r="16" spans="1:8" ht="12.75">
      <c r="A16" s="225"/>
      <c r="B16" s="18" t="s">
        <v>129</v>
      </c>
      <c r="C16" s="211">
        <v>1672942</v>
      </c>
      <c r="D16" s="233"/>
      <c r="E16" s="132" t="s">
        <v>251</v>
      </c>
      <c r="F16" s="136">
        <v>133125</v>
      </c>
      <c r="G16" s="130">
        <v>6150</v>
      </c>
      <c r="H16" s="133">
        <f>H15-F16</f>
        <v>208567</v>
      </c>
    </row>
    <row r="17" spans="1:8" ht="12.75">
      <c r="A17" s="226"/>
      <c r="B17" s="58" t="s">
        <v>119</v>
      </c>
      <c r="C17" s="212"/>
      <c r="D17" s="233"/>
      <c r="E17" s="110" t="s">
        <v>252</v>
      </c>
      <c r="F17" s="137">
        <v>133125</v>
      </c>
      <c r="G17" s="129">
        <v>3700</v>
      </c>
      <c r="H17" s="127">
        <f>H16-F17</f>
        <v>75442</v>
      </c>
    </row>
    <row r="18" spans="1:8" ht="17.25" customHeight="1">
      <c r="A18" s="224">
        <v>4</v>
      </c>
      <c r="B18" s="6" t="s">
        <v>131</v>
      </c>
      <c r="C18" s="108">
        <v>2003</v>
      </c>
      <c r="D18" s="230">
        <v>250000</v>
      </c>
      <c r="E18" s="131" t="s">
        <v>249</v>
      </c>
      <c r="F18" s="135">
        <v>25000</v>
      </c>
      <c r="G18" s="133">
        <v>1585</v>
      </c>
      <c r="H18" s="133">
        <f>D18-F18</f>
        <v>225000</v>
      </c>
    </row>
    <row r="19" spans="1:8" ht="17.25" customHeight="1">
      <c r="A19" s="225"/>
      <c r="B19" s="222" t="s">
        <v>126</v>
      </c>
      <c r="C19" s="211">
        <v>350000</v>
      </c>
      <c r="D19" s="231"/>
      <c r="E19" s="132" t="s">
        <v>250</v>
      </c>
      <c r="F19" s="136">
        <v>25000</v>
      </c>
      <c r="G19" s="133">
        <v>1425</v>
      </c>
      <c r="H19" s="133">
        <f>H18-F19</f>
        <v>200000</v>
      </c>
    </row>
    <row r="20" spans="1:8" ht="17.25" customHeight="1">
      <c r="A20" s="225"/>
      <c r="B20" s="222"/>
      <c r="C20" s="211"/>
      <c r="D20" s="231"/>
      <c r="E20" s="132" t="s">
        <v>251</v>
      </c>
      <c r="F20" s="136">
        <v>25000</v>
      </c>
      <c r="G20" s="133">
        <v>1235</v>
      </c>
      <c r="H20" s="133">
        <f>H19-F20</f>
        <v>175000</v>
      </c>
    </row>
    <row r="21" spans="1:8" ht="16.5" customHeight="1">
      <c r="A21" s="226"/>
      <c r="B21" s="223"/>
      <c r="C21" s="212"/>
      <c r="D21" s="232"/>
      <c r="E21" s="110" t="s">
        <v>252</v>
      </c>
      <c r="F21" s="137">
        <v>25000</v>
      </c>
      <c r="G21" s="133">
        <v>1055</v>
      </c>
      <c r="H21" s="133">
        <f>H20-F21</f>
        <v>150000</v>
      </c>
    </row>
    <row r="22" spans="1:8" ht="15.75" customHeight="1">
      <c r="A22" s="224">
        <v>5</v>
      </c>
      <c r="B22" s="6" t="s">
        <v>108</v>
      </c>
      <c r="C22" s="109">
        <v>2003</v>
      </c>
      <c r="D22" s="233">
        <v>56000</v>
      </c>
      <c r="E22" s="131" t="s">
        <v>249</v>
      </c>
      <c r="F22" s="135"/>
      <c r="G22" s="128">
        <v>398</v>
      </c>
      <c r="H22" s="126">
        <f>D22</f>
        <v>56000</v>
      </c>
    </row>
    <row r="23" spans="1:8" ht="15.75" customHeight="1">
      <c r="A23" s="225"/>
      <c r="B23" s="222" t="s">
        <v>126</v>
      </c>
      <c r="C23" s="211">
        <v>82000</v>
      </c>
      <c r="D23" s="233"/>
      <c r="E23" s="132" t="s">
        <v>250</v>
      </c>
      <c r="F23" s="136"/>
      <c r="G23" s="130">
        <v>398</v>
      </c>
      <c r="H23" s="133">
        <f>H22</f>
        <v>56000</v>
      </c>
    </row>
    <row r="24" spans="1:8" ht="15.75" customHeight="1">
      <c r="A24" s="225"/>
      <c r="B24" s="222"/>
      <c r="C24" s="211"/>
      <c r="D24" s="233"/>
      <c r="E24" s="132" t="s">
        <v>251</v>
      </c>
      <c r="F24" s="136">
        <v>28000</v>
      </c>
      <c r="G24" s="130">
        <v>398</v>
      </c>
      <c r="H24" s="133">
        <f>H23-F24</f>
        <v>28000</v>
      </c>
    </row>
    <row r="25" spans="1:8" ht="18.75" customHeight="1">
      <c r="A25" s="226"/>
      <c r="B25" s="223"/>
      <c r="C25" s="212"/>
      <c r="D25" s="233"/>
      <c r="E25" s="110" t="s">
        <v>252</v>
      </c>
      <c r="F25" s="137"/>
      <c r="G25" s="129">
        <v>206</v>
      </c>
      <c r="H25" s="127">
        <f>H24</f>
        <v>28000</v>
      </c>
    </row>
    <row r="26" spans="1:8" ht="15.75" customHeight="1">
      <c r="A26" s="224">
        <v>6</v>
      </c>
      <c r="B26" s="6" t="s">
        <v>132</v>
      </c>
      <c r="C26" s="111">
        <v>2003</v>
      </c>
      <c r="D26" s="233">
        <v>56000</v>
      </c>
      <c r="E26" s="131" t="s">
        <v>249</v>
      </c>
      <c r="F26" s="135"/>
      <c r="G26" s="133">
        <v>398</v>
      </c>
      <c r="H26" s="133">
        <f>D26</f>
        <v>56000</v>
      </c>
    </row>
    <row r="27" spans="1:8" ht="15.75" customHeight="1">
      <c r="A27" s="225"/>
      <c r="B27" s="222" t="s">
        <v>126</v>
      </c>
      <c r="C27" s="134"/>
      <c r="D27" s="233"/>
      <c r="E27" s="132" t="s">
        <v>250</v>
      </c>
      <c r="F27" s="136"/>
      <c r="G27" s="133">
        <v>398</v>
      </c>
      <c r="H27" s="133">
        <f>H26</f>
        <v>56000</v>
      </c>
    </row>
    <row r="28" spans="1:8" ht="15.75" customHeight="1">
      <c r="A28" s="225"/>
      <c r="B28" s="222"/>
      <c r="C28" s="134"/>
      <c r="D28" s="233"/>
      <c r="E28" s="132" t="s">
        <v>251</v>
      </c>
      <c r="F28" s="136">
        <v>28000</v>
      </c>
      <c r="G28" s="133">
        <v>398</v>
      </c>
      <c r="H28" s="133">
        <f>H27-F28</f>
        <v>28000</v>
      </c>
    </row>
    <row r="29" spans="1:10" ht="17.25" customHeight="1">
      <c r="A29" s="226"/>
      <c r="B29" s="223"/>
      <c r="C29" s="110">
        <v>84000</v>
      </c>
      <c r="D29" s="233"/>
      <c r="E29" s="110" t="s">
        <v>252</v>
      </c>
      <c r="F29" s="137"/>
      <c r="G29" s="127">
        <v>206</v>
      </c>
      <c r="H29" s="127">
        <f>H28</f>
        <v>28000</v>
      </c>
      <c r="J29" s="1"/>
    </row>
    <row r="30" spans="1:8" ht="16.5" customHeight="1">
      <c r="A30" s="224">
        <v>7</v>
      </c>
      <c r="B30" s="6" t="s">
        <v>133</v>
      </c>
      <c r="C30" s="79" t="s">
        <v>150</v>
      </c>
      <c r="D30" s="233">
        <v>5690000</v>
      </c>
      <c r="E30" s="131" t="s">
        <v>249</v>
      </c>
      <c r="F30" s="135">
        <v>112500</v>
      </c>
      <c r="G30" s="128">
        <v>100770</v>
      </c>
      <c r="H30" s="126">
        <f>D30-F30</f>
        <v>5577500</v>
      </c>
    </row>
    <row r="31" spans="1:8" ht="16.5" customHeight="1">
      <c r="A31" s="225"/>
      <c r="B31" s="222" t="s">
        <v>134</v>
      </c>
      <c r="C31" s="211">
        <v>5690000</v>
      </c>
      <c r="D31" s="233"/>
      <c r="E31" s="132" t="s">
        <v>250</v>
      </c>
      <c r="F31" s="136">
        <v>112500</v>
      </c>
      <c r="G31" s="130">
        <v>98760</v>
      </c>
      <c r="H31" s="133">
        <f>H30-F31</f>
        <v>5465000</v>
      </c>
    </row>
    <row r="32" spans="1:8" ht="16.5" customHeight="1">
      <c r="A32" s="225"/>
      <c r="B32" s="222"/>
      <c r="C32" s="211"/>
      <c r="D32" s="233"/>
      <c r="E32" s="132" t="s">
        <v>251</v>
      </c>
      <c r="F32" s="136">
        <v>112500</v>
      </c>
      <c r="G32" s="130">
        <v>96970</v>
      </c>
      <c r="H32" s="133">
        <f>H31-F32</f>
        <v>5352500</v>
      </c>
    </row>
    <row r="33" spans="1:8" ht="17.25" customHeight="1">
      <c r="A33" s="226"/>
      <c r="B33" s="223"/>
      <c r="C33" s="212"/>
      <c r="D33" s="233"/>
      <c r="E33" s="110" t="s">
        <v>252</v>
      </c>
      <c r="F33" s="137">
        <v>112500</v>
      </c>
      <c r="G33" s="129">
        <v>94500</v>
      </c>
      <c r="H33" s="127">
        <f>H32-F33</f>
        <v>5240000</v>
      </c>
    </row>
    <row r="34" spans="1:8" ht="12.75" customHeight="1">
      <c r="A34" s="224">
        <v>8</v>
      </c>
      <c r="B34" s="6" t="s">
        <v>131</v>
      </c>
      <c r="C34" s="112">
        <v>2004</v>
      </c>
      <c r="D34" s="230">
        <v>350000</v>
      </c>
      <c r="E34" s="131" t="s">
        <v>249</v>
      </c>
      <c r="F34" s="135"/>
      <c r="G34" s="133">
        <v>2650</v>
      </c>
      <c r="H34" s="133">
        <f>D34</f>
        <v>350000</v>
      </c>
    </row>
    <row r="35" spans="1:8" ht="12.75" customHeight="1">
      <c r="A35" s="225"/>
      <c r="B35" s="222" t="s">
        <v>126</v>
      </c>
      <c r="C35" s="210">
        <v>350000</v>
      </c>
      <c r="D35" s="231"/>
      <c r="E35" s="132" t="s">
        <v>250</v>
      </c>
      <c r="F35" s="136"/>
      <c r="G35" s="133">
        <v>2650</v>
      </c>
      <c r="H35" s="133">
        <f>H34</f>
        <v>350000</v>
      </c>
    </row>
    <row r="36" spans="1:8" ht="12.75" customHeight="1">
      <c r="A36" s="225"/>
      <c r="B36" s="222"/>
      <c r="C36" s="211"/>
      <c r="D36" s="231"/>
      <c r="E36" s="132" t="s">
        <v>251</v>
      </c>
      <c r="F36" s="136">
        <v>25000</v>
      </c>
      <c r="G36" s="133">
        <v>2650</v>
      </c>
      <c r="H36" s="133">
        <f>H35-F36</f>
        <v>325000</v>
      </c>
    </row>
    <row r="37" spans="1:8" ht="14.25" customHeight="1">
      <c r="A37" s="226"/>
      <c r="B37" s="223"/>
      <c r="C37" s="212"/>
      <c r="D37" s="232"/>
      <c r="E37" s="110" t="s">
        <v>252</v>
      </c>
      <c r="F37" s="137">
        <v>25000</v>
      </c>
      <c r="G37" s="127">
        <v>2550</v>
      </c>
      <c r="H37" s="127">
        <f>H36-F37</f>
        <v>300000</v>
      </c>
    </row>
    <row r="38" spans="1:8" ht="12.75">
      <c r="A38" s="224">
        <v>9</v>
      </c>
      <c r="B38" s="227" t="s">
        <v>235</v>
      </c>
      <c r="C38" s="113">
        <v>2005</v>
      </c>
      <c r="D38" s="210"/>
      <c r="E38" s="131" t="s">
        <v>249</v>
      </c>
      <c r="F38" s="135"/>
      <c r="G38" s="126"/>
      <c r="H38" s="126"/>
    </row>
    <row r="39" spans="1:8" ht="12.75">
      <c r="A39" s="225"/>
      <c r="B39" s="228"/>
      <c r="C39" s="210">
        <v>3371982</v>
      </c>
      <c r="D39" s="211"/>
      <c r="E39" s="132" t="s">
        <v>250</v>
      </c>
      <c r="F39" s="136"/>
      <c r="G39" s="133">
        <v>5000</v>
      </c>
      <c r="H39" s="133"/>
    </row>
    <row r="40" spans="1:8" ht="12.75">
      <c r="A40" s="225"/>
      <c r="B40" s="228"/>
      <c r="C40" s="211"/>
      <c r="D40" s="211"/>
      <c r="E40" s="132" t="s">
        <v>251</v>
      </c>
      <c r="F40" s="136"/>
      <c r="G40" s="133">
        <v>25000</v>
      </c>
      <c r="H40" s="133">
        <v>1371982</v>
      </c>
    </row>
    <row r="41" spans="1:8" ht="16.5" customHeight="1">
      <c r="A41" s="226"/>
      <c r="B41" s="229"/>
      <c r="C41" s="212"/>
      <c r="D41" s="212"/>
      <c r="E41" s="110" t="s">
        <v>252</v>
      </c>
      <c r="F41" s="137"/>
      <c r="G41" s="127">
        <v>30000</v>
      </c>
      <c r="H41" s="127">
        <v>3371982</v>
      </c>
    </row>
    <row r="42" spans="1:8" ht="15" customHeight="1">
      <c r="A42" s="224">
        <v>10</v>
      </c>
      <c r="B42" s="227" t="s">
        <v>151</v>
      </c>
      <c r="C42" s="107">
        <v>2005</v>
      </c>
      <c r="D42" s="210"/>
      <c r="E42" s="131" t="s">
        <v>249</v>
      </c>
      <c r="F42" s="135"/>
      <c r="G42" s="126">
        <v>0</v>
      </c>
      <c r="H42" s="126">
        <v>0</v>
      </c>
    </row>
    <row r="43" spans="1:8" ht="15" customHeight="1">
      <c r="A43" s="225"/>
      <c r="B43" s="228"/>
      <c r="C43" s="210">
        <v>500000</v>
      </c>
      <c r="D43" s="211"/>
      <c r="E43" s="132" t="s">
        <v>250</v>
      </c>
      <c r="F43" s="136"/>
      <c r="G43" s="133">
        <v>5200</v>
      </c>
      <c r="H43" s="133">
        <v>0</v>
      </c>
    </row>
    <row r="44" spans="1:8" ht="15" customHeight="1">
      <c r="A44" s="225"/>
      <c r="B44" s="228"/>
      <c r="C44" s="211"/>
      <c r="D44" s="211"/>
      <c r="E44" s="132" t="s">
        <v>251</v>
      </c>
      <c r="F44" s="136"/>
      <c r="G44" s="133">
        <v>7200</v>
      </c>
      <c r="H44" s="133">
        <v>0</v>
      </c>
    </row>
    <row r="45" spans="1:8" ht="15" customHeight="1">
      <c r="A45" s="226"/>
      <c r="B45" s="229"/>
      <c r="C45" s="212"/>
      <c r="D45" s="212"/>
      <c r="E45" s="110" t="s">
        <v>252</v>
      </c>
      <c r="F45" s="137">
        <v>500000</v>
      </c>
      <c r="G45" s="127">
        <v>3100</v>
      </c>
      <c r="H45" s="127">
        <v>0</v>
      </c>
    </row>
    <row r="46" spans="1:8" ht="15" customHeight="1">
      <c r="A46" s="213" t="s">
        <v>135</v>
      </c>
      <c r="B46" s="214"/>
      <c r="C46" s="215"/>
      <c r="D46" s="210">
        <f>SUM(D6:D45)</f>
        <v>7558500</v>
      </c>
      <c r="E46" s="110" t="s">
        <v>249</v>
      </c>
      <c r="F46" s="110">
        <f aca="true" t="shared" si="0" ref="F46:H49">F6+F10+F14+F18+F22+F26+F30+F34+F38+F42</f>
        <v>438625</v>
      </c>
      <c r="G46" s="110">
        <f t="shared" si="0"/>
        <v>125171</v>
      </c>
      <c r="H46" s="106">
        <f t="shared" si="0"/>
        <v>7119875</v>
      </c>
    </row>
    <row r="47" spans="1:8" ht="15" customHeight="1">
      <c r="A47" s="216"/>
      <c r="B47" s="217"/>
      <c r="C47" s="218"/>
      <c r="D47" s="211"/>
      <c r="E47" s="110" t="s">
        <v>250</v>
      </c>
      <c r="F47" s="110">
        <f t="shared" si="0"/>
        <v>438625</v>
      </c>
      <c r="G47" s="110">
        <f t="shared" si="0"/>
        <v>127801</v>
      </c>
      <c r="H47" s="106">
        <f t="shared" si="0"/>
        <v>6681250</v>
      </c>
    </row>
    <row r="48" spans="1:8" ht="15" customHeight="1">
      <c r="A48" s="216"/>
      <c r="B48" s="217"/>
      <c r="C48" s="218"/>
      <c r="D48" s="211"/>
      <c r="E48" s="110" t="s">
        <v>251</v>
      </c>
      <c r="F48" s="110">
        <f t="shared" si="0"/>
        <v>519625</v>
      </c>
      <c r="G48" s="110">
        <f t="shared" si="0"/>
        <v>142496</v>
      </c>
      <c r="H48" s="106">
        <f t="shared" si="0"/>
        <v>7533607</v>
      </c>
    </row>
    <row r="49" spans="1:8" ht="15" customHeight="1">
      <c r="A49" s="219"/>
      <c r="B49" s="220"/>
      <c r="C49" s="221"/>
      <c r="D49" s="212"/>
      <c r="E49" s="104" t="s">
        <v>252</v>
      </c>
      <c r="F49" s="110">
        <f t="shared" si="0"/>
        <v>840183</v>
      </c>
      <c r="G49" s="110">
        <f t="shared" si="0"/>
        <v>135532</v>
      </c>
      <c r="H49" s="106">
        <f t="shared" si="0"/>
        <v>9193424</v>
      </c>
    </row>
    <row r="50" spans="4:10" ht="12.75">
      <c r="D50" s="1"/>
      <c r="E50" s="1"/>
      <c r="F50" s="1"/>
      <c r="G50" s="1"/>
      <c r="H50" s="1"/>
      <c r="J50" s="1"/>
    </row>
    <row r="51" spans="4:8" ht="12.75">
      <c r="D51" s="1"/>
      <c r="E51" s="1"/>
      <c r="F51" s="1"/>
      <c r="G51" s="1"/>
      <c r="H51" s="1"/>
    </row>
    <row r="52" spans="4:8" ht="12.75">
      <c r="D52" s="1"/>
      <c r="E52" s="1"/>
      <c r="F52" s="1"/>
      <c r="G52" s="1"/>
      <c r="H52" s="1"/>
    </row>
    <row r="53" spans="4:8" ht="12.75">
      <c r="D53" s="1"/>
      <c r="E53" s="1"/>
      <c r="F53" s="1"/>
      <c r="G53" s="1"/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</sheetData>
  <mergeCells count="47">
    <mergeCell ref="D38:D41"/>
    <mergeCell ref="A14:A17"/>
    <mergeCell ref="A1:H1"/>
    <mergeCell ref="A2:H2"/>
    <mergeCell ref="A3:H3"/>
    <mergeCell ref="A6:A9"/>
    <mergeCell ref="D4:D5"/>
    <mergeCell ref="D6:D9"/>
    <mergeCell ref="B7:B9"/>
    <mergeCell ref="H4:H5"/>
    <mergeCell ref="C7:C9"/>
    <mergeCell ref="D10:D13"/>
    <mergeCell ref="C10:C11"/>
    <mergeCell ref="C12:C13"/>
    <mergeCell ref="A18:A21"/>
    <mergeCell ref="A22:A25"/>
    <mergeCell ref="A26:A29"/>
    <mergeCell ref="E4:G4"/>
    <mergeCell ref="A10:A13"/>
    <mergeCell ref="C14:C15"/>
    <mergeCell ref="C16:C17"/>
    <mergeCell ref="D14:D17"/>
    <mergeCell ref="D22:D25"/>
    <mergeCell ref="C23:C25"/>
    <mergeCell ref="C19:C21"/>
    <mergeCell ref="D18:D21"/>
    <mergeCell ref="D34:D37"/>
    <mergeCell ref="B23:B25"/>
    <mergeCell ref="B19:B21"/>
    <mergeCell ref="D30:D33"/>
    <mergeCell ref="B31:B33"/>
    <mergeCell ref="B27:B29"/>
    <mergeCell ref="D26:D29"/>
    <mergeCell ref="A30:A33"/>
    <mergeCell ref="A38:A41"/>
    <mergeCell ref="B38:B41"/>
    <mergeCell ref="C31:C33"/>
    <mergeCell ref="D46:D49"/>
    <mergeCell ref="C39:C41"/>
    <mergeCell ref="C43:C45"/>
    <mergeCell ref="C35:C37"/>
    <mergeCell ref="A46:C49"/>
    <mergeCell ref="B35:B37"/>
    <mergeCell ref="D42:D45"/>
    <mergeCell ref="A34:A37"/>
    <mergeCell ref="A42:A45"/>
    <mergeCell ref="B42:B4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4" sqref="B14"/>
    </sheetView>
  </sheetViews>
  <sheetFormatPr defaultColWidth="9.00390625" defaultRowHeight="12.75"/>
  <cols>
    <col min="1" max="1" width="11.25390625" style="0" customWidth="1"/>
    <col min="2" max="2" width="57.875" style="0" customWidth="1"/>
    <col min="3" max="3" width="13.75390625" style="0" customWidth="1"/>
  </cols>
  <sheetData>
    <row r="1" spans="1:3" ht="12.75">
      <c r="A1" s="237" t="s">
        <v>110</v>
      </c>
      <c r="B1" s="237"/>
      <c r="C1" s="237"/>
    </row>
    <row r="2" spans="1:3" ht="12.75">
      <c r="A2" s="237" t="s">
        <v>261</v>
      </c>
      <c r="B2" s="237"/>
      <c r="C2" s="237"/>
    </row>
    <row r="3" spans="1:3" ht="51.75" customHeight="1">
      <c r="A3" s="243" t="s">
        <v>224</v>
      </c>
      <c r="B3" s="243"/>
      <c r="C3" s="243"/>
    </row>
    <row r="4" spans="1:3" ht="12.75">
      <c r="A4" s="242" t="s">
        <v>92</v>
      </c>
      <c r="B4" s="242"/>
      <c r="C4" s="242"/>
    </row>
    <row r="5" spans="1:3" ht="21.75" customHeight="1">
      <c r="A5" s="49" t="s">
        <v>65</v>
      </c>
      <c r="B5" s="49" t="s">
        <v>0</v>
      </c>
      <c r="C5" s="49" t="s">
        <v>13</v>
      </c>
    </row>
    <row r="6" spans="1:3" ht="38.25" customHeight="1">
      <c r="A6" s="49">
        <v>952</v>
      </c>
      <c r="B6" s="57" t="s">
        <v>111</v>
      </c>
      <c r="C6" s="125">
        <v>3371982</v>
      </c>
    </row>
    <row r="7" ht="22.5" customHeight="1"/>
    <row r="8" spans="1:3" ht="12.75">
      <c r="A8" s="242" t="s">
        <v>112</v>
      </c>
      <c r="B8" s="242"/>
      <c r="C8" s="242"/>
    </row>
    <row r="9" spans="1:3" ht="22.5" customHeight="1">
      <c r="A9" s="49" t="s">
        <v>65</v>
      </c>
      <c r="B9" s="49" t="s">
        <v>0</v>
      </c>
      <c r="C9" s="49" t="s">
        <v>13</v>
      </c>
    </row>
    <row r="10" spans="1:3" ht="26.25" customHeight="1">
      <c r="A10" s="49">
        <v>992</v>
      </c>
      <c r="B10" s="57" t="s">
        <v>113</v>
      </c>
      <c r="C10" s="38">
        <v>1737058</v>
      </c>
    </row>
  </sheetData>
  <mergeCells count="5">
    <mergeCell ref="A8:C8"/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10" sqref="B10"/>
    </sheetView>
  </sheetViews>
  <sheetFormatPr defaultColWidth="9.00390625" defaultRowHeight="12.75"/>
  <cols>
    <col min="1" max="1" width="11.375" style="0" customWidth="1"/>
    <col min="2" max="2" width="59.375" style="0" customWidth="1"/>
    <col min="3" max="3" width="12.75390625" style="0" customWidth="1"/>
  </cols>
  <sheetData>
    <row r="1" spans="1:3" ht="12.75">
      <c r="A1" s="237" t="s">
        <v>109</v>
      </c>
      <c r="B1" s="237"/>
      <c r="C1" s="237"/>
    </row>
    <row r="2" spans="1:3" ht="12.75">
      <c r="A2" s="237" t="s">
        <v>262</v>
      </c>
      <c r="B2" s="237"/>
      <c r="C2" s="237"/>
    </row>
    <row r="3" spans="1:3" ht="29.25" customHeight="1">
      <c r="A3" s="244" t="s">
        <v>144</v>
      </c>
      <c r="B3" s="244"/>
      <c r="C3" s="244"/>
    </row>
    <row r="4" spans="1:3" ht="19.5" customHeight="1">
      <c r="A4" s="114">
        <v>400</v>
      </c>
      <c r="B4" s="115" t="s">
        <v>194</v>
      </c>
      <c r="C4" s="116">
        <f>C5+C6</f>
        <v>629364</v>
      </c>
    </row>
    <row r="5" spans="1:3" ht="19.5" customHeight="1">
      <c r="A5" s="44"/>
      <c r="B5" s="124" t="s">
        <v>195</v>
      </c>
      <c r="C5" s="43">
        <v>600364</v>
      </c>
    </row>
    <row r="6" spans="1:3" ht="19.5" customHeight="1">
      <c r="A6" s="44"/>
      <c r="B6" s="124" t="s">
        <v>196</v>
      </c>
      <c r="C6" s="43">
        <v>29000</v>
      </c>
    </row>
    <row r="7" spans="1:3" ht="18" customHeight="1">
      <c r="A7" s="114">
        <v>600</v>
      </c>
      <c r="B7" s="115" t="s">
        <v>197</v>
      </c>
      <c r="C7" s="116">
        <f>C8+C9+C10+C11+C12</f>
        <v>140000</v>
      </c>
    </row>
    <row r="8" spans="1:3" ht="19.5" customHeight="1">
      <c r="A8" s="44"/>
      <c r="B8" s="124" t="s">
        <v>225</v>
      </c>
      <c r="C8" s="43">
        <v>50000</v>
      </c>
    </row>
    <row r="9" spans="1:3" ht="19.5" customHeight="1">
      <c r="A9" s="44"/>
      <c r="B9" s="124" t="s">
        <v>198</v>
      </c>
      <c r="C9" s="43">
        <v>60000</v>
      </c>
    </row>
    <row r="10" spans="1:3" ht="19.5" customHeight="1">
      <c r="A10" s="44"/>
      <c r="B10" s="124" t="s">
        <v>199</v>
      </c>
      <c r="C10" s="43">
        <v>10000</v>
      </c>
    </row>
    <row r="11" spans="1:3" ht="19.5" customHeight="1">
      <c r="A11" s="44"/>
      <c r="B11" s="124" t="s">
        <v>200</v>
      </c>
      <c r="C11" s="43">
        <v>10000</v>
      </c>
    </row>
    <row r="12" spans="1:3" ht="19.5" customHeight="1">
      <c r="A12" s="44"/>
      <c r="B12" s="124" t="s">
        <v>243</v>
      </c>
      <c r="C12" s="43">
        <v>10000</v>
      </c>
    </row>
    <row r="13" spans="1:3" ht="19.5" customHeight="1">
      <c r="A13" s="114">
        <v>700</v>
      </c>
      <c r="B13" s="115" t="s">
        <v>1</v>
      </c>
      <c r="C13" s="116">
        <f>C14+C15</f>
        <v>80000</v>
      </c>
    </row>
    <row r="14" spans="1:3" ht="19.5" customHeight="1">
      <c r="A14" s="44"/>
      <c r="B14" s="124" t="s">
        <v>247</v>
      </c>
      <c r="C14" s="43">
        <v>60000</v>
      </c>
    </row>
    <row r="15" spans="1:3" ht="24">
      <c r="A15" s="44"/>
      <c r="B15" s="124" t="s">
        <v>201</v>
      </c>
      <c r="C15" s="43">
        <v>20000</v>
      </c>
    </row>
    <row r="16" spans="1:3" ht="21" customHeight="1">
      <c r="A16" s="114">
        <v>750</v>
      </c>
      <c r="B16" s="115" t="s">
        <v>2</v>
      </c>
      <c r="C16" s="116">
        <f>C17</f>
        <v>20000</v>
      </c>
    </row>
    <row r="17" spans="1:3" ht="19.5" customHeight="1">
      <c r="A17" s="44"/>
      <c r="B17" s="2" t="s">
        <v>202</v>
      </c>
      <c r="C17" s="43">
        <v>20000</v>
      </c>
    </row>
    <row r="18" spans="1:3" ht="18.75" customHeight="1">
      <c r="A18" s="114">
        <v>754</v>
      </c>
      <c r="B18" s="115" t="s">
        <v>5</v>
      </c>
      <c r="C18" s="116">
        <f>C20+C19</f>
        <v>17000</v>
      </c>
    </row>
    <row r="19" spans="1:3" ht="20.25" customHeight="1">
      <c r="A19" s="118"/>
      <c r="B19" s="124" t="s">
        <v>242</v>
      </c>
      <c r="C19" s="119">
        <v>10000</v>
      </c>
    </row>
    <row r="20" spans="1:3" ht="19.5" customHeight="1">
      <c r="A20" s="44"/>
      <c r="B20" s="124" t="s">
        <v>203</v>
      </c>
      <c r="C20" s="43">
        <v>7000</v>
      </c>
    </row>
    <row r="21" spans="1:3" ht="24" customHeight="1">
      <c r="A21" s="114">
        <v>851</v>
      </c>
      <c r="B21" s="115" t="s">
        <v>48</v>
      </c>
      <c r="C21" s="116">
        <f>C22</f>
        <v>170000</v>
      </c>
    </row>
    <row r="22" spans="1:3" ht="19.5" customHeight="1">
      <c r="A22" s="44"/>
      <c r="B22" s="124" t="s">
        <v>204</v>
      </c>
      <c r="C22" s="43">
        <v>170000</v>
      </c>
    </row>
    <row r="23" spans="1:3" ht="19.5" customHeight="1">
      <c r="A23" s="114">
        <v>853</v>
      </c>
      <c r="B23" s="115" t="s">
        <v>244</v>
      </c>
      <c r="C23" s="116">
        <f>C24</f>
        <v>40000</v>
      </c>
    </row>
    <row r="24" spans="1:3" ht="26.25" customHeight="1">
      <c r="A24" s="44"/>
      <c r="B24" s="2" t="s">
        <v>245</v>
      </c>
      <c r="C24" s="43">
        <v>40000</v>
      </c>
    </row>
    <row r="25" spans="1:3" ht="25.5">
      <c r="A25" s="114">
        <v>900</v>
      </c>
      <c r="B25" s="115" t="s">
        <v>205</v>
      </c>
      <c r="C25" s="116">
        <f>C26+C27+C28+C29+C30+C31+C32+C33</f>
        <v>855000</v>
      </c>
    </row>
    <row r="26" spans="1:3" ht="19.5" customHeight="1">
      <c r="A26" s="44"/>
      <c r="B26" s="124" t="s">
        <v>108</v>
      </c>
      <c r="C26" s="43">
        <v>150000</v>
      </c>
    </row>
    <row r="27" spans="1:3" ht="19.5" customHeight="1">
      <c r="A27" s="44"/>
      <c r="B27" s="124" t="s">
        <v>206</v>
      </c>
      <c r="C27" s="43">
        <v>500000</v>
      </c>
    </row>
    <row r="28" spans="1:3" ht="19.5" customHeight="1">
      <c r="A28" s="44"/>
      <c r="B28" s="124" t="s">
        <v>132</v>
      </c>
      <c r="C28" s="43">
        <v>100000</v>
      </c>
    </row>
    <row r="29" spans="1:3" ht="19.5" customHeight="1">
      <c r="A29" s="44"/>
      <c r="B29" s="124" t="s">
        <v>207</v>
      </c>
      <c r="C29" s="43">
        <v>40000</v>
      </c>
    </row>
    <row r="30" spans="1:3" ht="19.5" customHeight="1">
      <c r="A30" s="44"/>
      <c r="B30" s="124" t="s">
        <v>208</v>
      </c>
      <c r="C30" s="43">
        <v>20000</v>
      </c>
    </row>
    <row r="31" spans="1:3" ht="27.75" customHeight="1">
      <c r="A31" s="44"/>
      <c r="B31" s="124" t="s">
        <v>209</v>
      </c>
      <c r="C31" s="43">
        <v>35000</v>
      </c>
    </row>
    <row r="32" spans="1:3" ht="25.5" customHeight="1">
      <c r="A32" s="44"/>
      <c r="B32" s="124" t="s">
        <v>210</v>
      </c>
      <c r="C32" s="43">
        <v>5000</v>
      </c>
    </row>
    <row r="33" spans="1:3" ht="19.5" customHeight="1">
      <c r="A33" s="44"/>
      <c r="B33" s="124" t="s">
        <v>211</v>
      </c>
      <c r="C33" s="43">
        <v>5000</v>
      </c>
    </row>
    <row r="34" spans="1:3" ht="24" customHeight="1">
      <c r="A34" s="114">
        <v>926</v>
      </c>
      <c r="B34" s="115" t="s">
        <v>10</v>
      </c>
      <c r="C34" s="116">
        <f>C35</f>
        <v>1520000</v>
      </c>
    </row>
    <row r="35" spans="1:3" ht="19.5" customHeight="1">
      <c r="A35" s="44"/>
      <c r="B35" s="124" t="s">
        <v>212</v>
      </c>
      <c r="C35" s="43">
        <v>1520000</v>
      </c>
    </row>
    <row r="36" spans="1:4" ht="20.25" customHeight="1">
      <c r="A36" s="44"/>
      <c r="B36" s="120" t="s">
        <v>97</v>
      </c>
      <c r="C36" s="121">
        <f>C4+C7+C13+C16+C18+C21+C25+C34+C23</f>
        <v>3471364</v>
      </c>
      <c r="D36" s="1"/>
    </row>
  </sheetData>
  <mergeCells count="3">
    <mergeCell ref="A1:C1"/>
    <mergeCell ref="A2:C2"/>
    <mergeCell ref="A3:C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B6" sqref="B6"/>
    </sheetView>
  </sheetViews>
  <sheetFormatPr defaultColWidth="9.00390625" defaultRowHeight="12.75"/>
  <cols>
    <col min="2" max="2" width="60.625" style="0" customWidth="1"/>
    <col min="3" max="3" width="12.75390625" style="0" customWidth="1"/>
  </cols>
  <sheetData>
    <row r="1" spans="1:3" ht="14.25" customHeight="1">
      <c r="A1" s="245" t="s">
        <v>87</v>
      </c>
      <c r="B1" s="245"/>
      <c r="C1" s="245"/>
    </row>
    <row r="2" spans="1:3" ht="16.5" customHeight="1">
      <c r="A2" s="245" t="s">
        <v>264</v>
      </c>
      <c r="B2" s="245"/>
      <c r="C2" s="245"/>
    </row>
    <row r="3" spans="1:3" ht="30.75" customHeight="1">
      <c r="A3" s="246" t="s">
        <v>145</v>
      </c>
      <c r="B3" s="246"/>
      <c r="C3" s="246"/>
    </row>
    <row r="4" spans="1:3" ht="20.25" customHeight="1">
      <c r="A4" s="39" t="s">
        <v>88</v>
      </c>
      <c r="B4" s="50" t="s">
        <v>0</v>
      </c>
      <c r="C4" s="49" t="s">
        <v>13</v>
      </c>
    </row>
    <row r="5" spans="1:3" ht="17.25" customHeight="1">
      <c r="A5" s="39" t="s">
        <v>91</v>
      </c>
      <c r="B5" s="53" t="s">
        <v>89</v>
      </c>
      <c r="C5" s="13">
        <v>2000</v>
      </c>
    </row>
    <row r="6" spans="1:3" ht="18" customHeight="1">
      <c r="A6" s="51" t="s">
        <v>90</v>
      </c>
      <c r="B6" s="54" t="s">
        <v>92</v>
      </c>
      <c r="C6" s="25">
        <f>C7+C8</f>
        <v>50000</v>
      </c>
    </row>
    <row r="7" spans="1:3" ht="30.75" customHeight="1">
      <c r="A7" s="52" t="s">
        <v>93</v>
      </c>
      <c r="B7" s="3" t="s">
        <v>142</v>
      </c>
      <c r="C7" s="14">
        <v>45000</v>
      </c>
    </row>
    <row r="8" spans="1:3" ht="19.5" customHeight="1">
      <c r="A8" s="52" t="s">
        <v>94</v>
      </c>
      <c r="B8" s="3" t="s">
        <v>95</v>
      </c>
      <c r="C8" s="14">
        <v>5000</v>
      </c>
    </row>
    <row r="9" spans="1:3" ht="18.75" customHeight="1">
      <c r="A9" s="40"/>
      <c r="B9" s="4" t="s">
        <v>97</v>
      </c>
      <c r="C9" s="15">
        <f>C5+C6</f>
        <v>52000</v>
      </c>
    </row>
    <row r="10" spans="1:3" ht="17.25" customHeight="1">
      <c r="A10" s="55" t="s">
        <v>98</v>
      </c>
      <c r="B10" s="27" t="s">
        <v>15</v>
      </c>
      <c r="C10" s="56">
        <f>C11+C12+C13+C14+C15</f>
        <v>50000</v>
      </c>
    </row>
    <row r="11" spans="1:3" ht="27" customHeight="1">
      <c r="A11" s="52" t="s">
        <v>93</v>
      </c>
      <c r="B11" s="3" t="s">
        <v>99</v>
      </c>
      <c r="C11" s="14">
        <v>5000</v>
      </c>
    </row>
    <row r="12" spans="1:3" ht="17.25" customHeight="1">
      <c r="A12" s="52" t="s">
        <v>94</v>
      </c>
      <c r="B12" s="3" t="s">
        <v>100</v>
      </c>
      <c r="C12" s="14">
        <v>3000</v>
      </c>
    </row>
    <row r="13" spans="1:3" ht="25.5">
      <c r="A13" s="52" t="s">
        <v>96</v>
      </c>
      <c r="B13" s="3" t="s">
        <v>101</v>
      </c>
      <c r="C13" s="14">
        <v>10000</v>
      </c>
    </row>
    <row r="14" spans="1:3" ht="18" customHeight="1">
      <c r="A14" s="52" t="s">
        <v>102</v>
      </c>
      <c r="B14" s="3" t="s">
        <v>103</v>
      </c>
      <c r="C14" s="14">
        <v>10000</v>
      </c>
    </row>
    <row r="15" spans="1:3" ht="17.25" customHeight="1">
      <c r="A15" s="52" t="s">
        <v>104</v>
      </c>
      <c r="B15" s="3" t="s">
        <v>105</v>
      </c>
      <c r="C15" s="14">
        <v>22000</v>
      </c>
    </row>
    <row r="16" spans="1:3" ht="15.75" customHeight="1">
      <c r="A16" s="52" t="s">
        <v>106</v>
      </c>
      <c r="B16" s="3" t="s">
        <v>107</v>
      </c>
      <c r="C16" s="14">
        <v>2000</v>
      </c>
    </row>
    <row r="17" spans="1:3" ht="12.75">
      <c r="A17" s="40"/>
      <c r="B17" s="4" t="s">
        <v>97</v>
      </c>
      <c r="C17" s="15">
        <f>C10+C16</f>
        <v>52000</v>
      </c>
    </row>
    <row r="18" spans="1:3" ht="12.75">
      <c r="A18" s="44"/>
      <c r="B18" s="2"/>
      <c r="C18" s="43"/>
    </row>
    <row r="19" spans="1:3" ht="12.75">
      <c r="A19" s="44"/>
      <c r="B19" s="2"/>
      <c r="C19" s="43"/>
    </row>
    <row r="20" spans="1:3" ht="12.75">
      <c r="A20" s="44"/>
      <c r="B20" s="2"/>
      <c r="C20" s="43"/>
    </row>
    <row r="21" spans="1:3" ht="12.75">
      <c r="A21" s="44"/>
      <c r="B21" s="2"/>
      <c r="C21" s="43"/>
    </row>
    <row r="22" spans="1:3" ht="12.75">
      <c r="A22" s="44"/>
      <c r="B22" s="2"/>
      <c r="C22" s="43"/>
    </row>
    <row r="23" spans="1:3" ht="12.75">
      <c r="A23" s="44"/>
      <c r="B23" s="2"/>
      <c r="C23" s="43"/>
    </row>
    <row r="24" spans="1:3" ht="12.75">
      <c r="A24" s="44"/>
      <c r="B24" s="2"/>
      <c r="C24" s="43"/>
    </row>
    <row r="25" spans="1:3" ht="12.75">
      <c r="A25" s="44"/>
      <c r="B25" s="2"/>
      <c r="C25" s="43"/>
    </row>
    <row r="26" spans="1:3" ht="12.75">
      <c r="A26" s="44"/>
      <c r="B26" s="2"/>
      <c r="C26" s="43"/>
    </row>
    <row r="27" spans="1:3" ht="12.75">
      <c r="A27" s="44"/>
      <c r="B27" s="2"/>
      <c r="C27" s="43"/>
    </row>
    <row r="28" spans="1:3" ht="12.75">
      <c r="A28" s="44"/>
      <c r="B28" s="2"/>
      <c r="C28" s="43"/>
    </row>
    <row r="29" spans="1:3" ht="12.75">
      <c r="A29" s="44"/>
      <c r="B29" s="2"/>
      <c r="C29" s="43"/>
    </row>
    <row r="30" spans="1:3" ht="12.75">
      <c r="A30" s="44"/>
      <c r="B30" s="2"/>
      <c r="C30" s="43"/>
    </row>
    <row r="31" spans="1:3" ht="12.75">
      <c r="A31" s="42"/>
      <c r="B31" s="2"/>
      <c r="C31" s="43"/>
    </row>
    <row r="32" spans="1:3" ht="12.75">
      <c r="A32" s="42"/>
      <c r="B32" s="2"/>
      <c r="C32" s="43"/>
    </row>
    <row r="33" spans="1:3" ht="12.75">
      <c r="A33" s="42"/>
      <c r="B33" s="2"/>
      <c r="C33" s="43"/>
    </row>
    <row r="34" spans="1:3" ht="12.75">
      <c r="A34" s="42"/>
      <c r="B34" s="2"/>
      <c r="C34" s="43"/>
    </row>
    <row r="35" spans="1:3" ht="12.75">
      <c r="A35" s="42"/>
      <c r="B35" s="2"/>
      <c r="C35" s="43"/>
    </row>
    <row r="36" spans="1:3" ht="12.75">
      <c r="A36" s="42"/>
      <c r="B36" s="2"/>
      <c r="C36" s="43"/>
    </row>
    <row r="37" spans="1:3" ht="12.75">
      <c r="A37" s="42"/>
      <c r="B37" s="2"/>
      <c r="C37" s="43"/>
    </row>
    <row r="38" spans="1:3" ht="12.75">
      <c r="A38" s="42"/>
      <c r="B38" s="2"/>
      <c r="C38" s="43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</sheetData>
  <mergeCells count="3">
    <mergeCell ref="A1:C1"/>
    <mergeCell ref="A2:C2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" sqref="A2:G2"/>
    </sheetView>
  </sheetViews>
  <sheetFormatPr defaultColWidth="9.00390625" defaultRowHeight="12.75"/>
  <cols>
    <col min="1" max="1" width="8.625" style="0" customWidth="1"/>
    <col min="2" max="2" width="13.125" style="0" customWidth="1"/>
    <col min="3" max="3" width="34.25390625" style="0" customWidth="1"/>
    <col min="4" max="4" width="16.125" style="0" customWidth="1"/>
    <col min="5" max="7" width="15.25390625" style="0" customWidth="1"/>
  </cols>
  <sheetData>
    <row r="1" spans="1:7" ht="13.5" customHeight="1">
      <c r="A1" s="237" t="s">
        <v>76</v>
      </c>
      <c r="B1" s="237"/>
      <c r="C1" s="237"/>
      <c r="D1" s="237"/>
      <c r="E1" s="237"/>
      <c r="F1" s="237"/>
      <c r="G1" s="237"/>
    </row>
    <row r="2" spans="1:7" ht="13.5" customHeight="1">
      <c r="A2" s="237" t="s">
        <v>263</v>
      </c>
      <c r="B2" s="237"/>
      <c r="C2" s="237"/>
      <c r="D2" s="237"/>
      <c r="E2" s="237"/>
      <c r="F2" s="237"/>
      <c r="G2" s="237"/>
    </row>
    <row r="3" spans="1:7" ht="46.5" customHeight="1">
      <c r="A3" s="244" t="s">
        <v>143</v>
      </c>
      <c r="B3" s="244"/>
      <c r="C3" s="244"/>
      <c r="D3" s="244"/>
      <c r="E3" s="244"/>
      <c r="F3" s="244"/>
      <c r="G3" s="244"/>
    </row>
    <row r="4" spans="1:7" ht="33.75">
      <c r="A4" s="45" t="s">
        <v>14</v>
      </c>
      <c r="B4" s="45" t="s">
        <v>77</v>
      </c>
      <c r="C4" s="45" t="s">
        <v>0</v>
      </c>
      <c r="D4" s="45" t="s">
        <v>78</v>
      </c>
      <c r="E4" s="45" t="s">
        <v>79</v>
      </c>
      <c r="F4" s="45" t="s">
        <v>80</v>
      </c>
      <c r="G4" s="45" t="s">
        <v>81</v>
      </c>
    </row>
    <row r="5" spans="1:7" ht="24" customHeight="1">
      <c r="A5" s="41">
        <v>900</v>
      </c>
      <c r="B5" s="41">
        <v>90017</v>
      </c>
      <c r="C5" s="46" t="s">
        <v>82</v>
      </c>
      <c r="D5" s="77">
        <v>71779</v>
      </c>
      <c r="E5" s="77">
        <v>3332160</v>
      </c>
      <c r="F5" s="77">
        <v>3302468</v>
      </c>
      <c r="G5" s="77">
        <v>101471</v>
      </c>
    </row>
    <row r="6" spans="1:7" ht="24" customHeight="1">
      <c r="A6" s="41">
        <v>900</v>
      </c>
      <c r="B6" s="41">
        <v>90017</v>
      </c>
      <c r="C6" s="46" t="s">
        <v>83</v>
      </c>
      <c r="D6" s="77">
        <v>83915</v>
      </c>
      <c r="E6" s="77">
        <v>1759500</v>
      </c>
      <c r="F6" s="77">
        <v>1756480</v>
      </c>
      <c r="G6" s="77">
        <v>86935</v>
      </c>
    </row>
    <row r="7" spans="1:7" ht="24" customHeight="1">
      <c r="A7" s="41">
        <v>900</v>
      </c>
      <c r="B7" s="41">
        <v>90017</v>
      </c>
      <c r="C7" s="46" t="s">
        <v>84</v>
      </c>
      <c r="D7" s="77">
        <v>70545</v>
      </c>
      <c r="E7" s="77">
        <v>1958755</v>
      </c>
      <c r="F7" s="77">
        <v>1959400</v>
      </c>
      <c r="G7" s="77">
        <v>69900</v>
      </c>
    </row>
    <row r="8" spans="1:7" ht="24" customHeight="1">
      <c r="A8" s="41">
        <v>700</v>
      </c>
      <c r="B8" s="41">
        <v>70001</v>
      </c>
      <c r="C8" s="46" t="s">
        <v>85</v>
      </c>
      <c r="D8" s="77">
        <v>4500</v>
      </c>
      <c r="E8" s="77">
        <v>1312900</v>
      </c>
      <c r="F8" s="77">
        <v>1286770</v>
      </c>
      <c r="G8" s="77">
        <v>30630</v>
      </c>
    </row>
    <row r="9" spans="1:7" ht="24" customHeight="1">
      <c r="A9" s="247" t="s">
        <v>97</v>
      </c>
      <c r="B9" s="248"/>
      <c r="C9" s="249"/>
      <c r="D9" s="78">
        <f>D5+D6+D7+D8</f>
        <v>230739</v>
      </c>
      <c r="E9" s="78">
        <f>E5+E6+E7+E8</f>
        <v>8363315</v>
      </c>
      <c r="F9" s="78">
        <f>F5+F6+F7+F8</f>
        <v>8305118</v>
      </c>
      <c r="G9" s="78">
        <f>G5+G6+G7+G8</f>
        <v>288936</v>
      </c>
    </row>
    <row r="10" spans="1:7" ht="21.75" customHeight="1">
      <c r="A10" s="2"/>
      <c r="B10" s="2"/>
      <c r="C10" s="75"/>
      <c r="D10" s="76"/>
      <c r="E10" s="76"/>
      <c r="F10" s="76"/>
      <c r="G10" s="76"/>
    </row>
    <row r="11" spans="1:7" ht="12.75" customHeight="1">
      <c r="A11" s="2"/>
      <c r="B11" s="2"/>
      <c r="C11" s="75"/>
      <c r="D11" s="76"/>
      <c r="E11" s="76"/>
      <c r="F11" s="76"/>
      <c r="G11" s="76"/>
    </row>
    <row r="12" spans="1:7" ht="44.25" customHeight="1">
      <c r="A12" s="2"/>
      <c r="B12" s="2"/>
      <c r="C12" s="75"/>
      <c r="D12" s="76"/>
      <c r="E12" s="76"/>
      <c r="F12" s="76"/>
      <c r="G12" s="76"/>
    </row>
    <row r="13" spans="1:3" ht="16.5" customHeight="1">
      <c r="A13" s="2"/>
      <c r="B13" s="2"/>
      <c r="C13" s="75"/>
    </row>
    <row r="14" spans="1:3" ht="21" customHeight="1">
      <c r="A14" s="2"/>
      <c r="B14" s="2"/>
      <c r="C14" s="75"/>
    </row>
    <row r="15" ht="12.75" customHeight="1">
      <c r="C15" s="47"/>
    </row>
    <row r="16" ht="19.5" customHeight="1">
      <c r="C16" s="47"/>
    </row>
    <row r="17" ht="18" customHeight="1">
      <c r="C17" s="47"/>
    </row>
    <row r="18" ht="12.75" customHeight="1">
      <c r="C18" s="47"/>
    </row>
    <row r="19" ht="18" customHeight="1">
      <c r="C19" s="47"/>
    </row>
    <row r="20" ht="12.75" customHeight="1">
      <c r="C20" s="47"/>
    </row>
    <row r="21" ht="12.75" customHeight="1">
      <c r="C21" s="47"/>
    </row>
    <row r="22" ht="22.5" customHeight="1"/>
    <row r="23" ht="27" customHeight="1"/>
    <row r="24" ht="21" customHeight="1"/>
    <row r="25" ht="18" customHeight="1"/>
    <row r="26" ht="12.75" customHeight="1"/>
    <row r="27" ht="12.75" customHeight="1"/>
    <row r="28" ht="21" customHeight="1"/>
    <row r="29" ht="18.75" customHeight="1"/>
    <row r="30" ht="12.75" customHeight="1"/>
    <row r="31" ht="19.5" customHeight="1"/>
    <row r="32" ht="20.25" customHeight="1"/>
    <row r="33" ht="12.75" customHeight="1"/>
  </sheetData>
  <mergeCells count="4">
    <mergeCell ref="A1:G1"/>
    <mergeCell ref="A3:G3"/>
    <mergeCell ref="A2:G2"/>
    <mergeCell ref="A9:C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A2" sqref="A2:C2"/>
    </sheetView>
  </sheetViews>
  <sheetFormatPr defaultColWidth="9.00390625" defaultRowHeight="12.75"/>
  <cols>
    <col min="1" max="1" width="11.375" style="0" customWidth="1"/>
    <col min="2" max="2" width="59.00390625" style="0" customWidth="1"/>
    <col min="3" max="3" width="12.875" style="0" customWidth="1"/>
    <col min="4" max="4" width="10.125" style="0" bestFit="1" customWidth="1"/>
  </cols>
  <sheetData>
    <row r="1" spans="1:3" ht="12.75">
      <c r="A1" s="237" t="s">
        <v>154</v>
      </c>
      <c r="B1" s="237"/>
      <c r="C1" s="237"/>
    </row>
    <row r="2" spans="1:3" ht="14.25" customHeight="1">
      <c r="A2" s="237" t="s">
        <v>258</v>
      </c>
      <c r="B2" s="237"/>
      <c r="C2" s="237"/>
    </row>
    <row r="3" spans="1:3" ht="30" customHeight="1">
      <c r="A3" s="250" t="s">
        <v>236</v>
      </c>
      <c r="B3" s="250"/>
      <c r="C3" s="250"/>
    </row>
    <row r="4" spans="1:3" ht="22.5" customHeight="1">
      <c r="A4" s="39" t="s">
        <v>12</v>
      </c>
      <c r="B4" s="39" t="s">
        <v>155</v>
      </c>
      <c r="C4" s="39" t="s">
        <v>156</v>
      </c>
    </row>
    <row r="5" spans="1:3" ht="26.25" customHeight="1">
      <c r="A5" s="100">
        <v>700</v>
      </c>
      <c r="B5" s="101" t="s">
        <v>1</v>
      </c>
      <c r="C5" s="26">
        <v>1711515</v>
      </c>
    </row>
    <row r="6" spans="1:3" ht="31.5" customHeight="1">
      <c r="A6" s="33"/>
      <c r="B6" s="18" t="s">
        <v>157</v>
      </c>
      <c r="C6" s="11">
        <v>244000</v>
      </c>
    </row>
    <row r="7" spans="1:3" ht="54.75" customHeight="1">
      <c r="A7" s="33"/>
      <c r="B7" s="18" t="s">
        <v>158</v>
      </c>
      <c r="C7" s="11">
        <v>1062515</v>
      </c>
    </row>
    <row r="8" spans="1:3" ht="20.25" customHeight="1">
      <c r="A8" s="33"/>
      <c r="B8" s="18" t="s">
        <v>159</v>
      </c>
      <c r="C8" s="11">
        <v>275000</v>
      </c>
    </row>
    <row r="9" spans="1:3" ht="20.25" customHeight="1">
      <c r="A9" s="36"/>
      <c r="B9" s="94" t="s">
        <v>160</v>
      </c>
      <c r="C9" s="12">
        <v>130000</v>
      </c>
    </row>
    <row r="10" spans="1:3" ht="26.25" customHeight="1">
      <c r="A10" s="37">
        <v>750</v>
      </c>
      <c r="B10" s="27" t="s">
        <v>2</v>
      </c>
      <c r="C10" s="26">
        <v>220602</v>
      </c>
    </row>
    <row r="11" spans="1:3" ht="54.75" customHeight="1">
      <c r="A11" s="31"/>
      <c r="B11" s="18" t="s">
        <v>161</v>
      </c>
      <c r="C11" s="11">
        <v>119102</v>
      </c>
    </row>
    <row r="12" spans="1:3" ht="33" customHeight="1">
      <c r="A12" s="31"/>
      <c r="B12" s="18" t="s">
        <v>162</v>
      </c>
      <c r="C12" s="11">
        <v>1500</v>
      </c>
    </row>
    <row r="13" spans="1:3" ht="16.5" customHeight="1">
      <c r="A13" s="32"/>
      <c r="B13" s="94" t="s">
        <v>163</v>
      </c>
      <c r="C13" s="12">
        <v>100000</v>
      </c>
    </row>
    <row r="14" spans="1:3" ht="26.25" customHeight="1">
      <c r="A14" s="100">
        <v>751</v>
      </c>
      <c r="B14" s="27" t="s">
        <v>3</v>
      </c>
      <c r="C14" s="26">
        <v>2849</v>
      </c>
    </row>
    <row r="15" spans="1:3" ht="54" customHeight="1">
      <c r="A15" s="36"/>
      <c r="B15" s="94" t="s">
        <v>161</v>
      </c>
      <c r="C15" s="12">
        <v>2849</v>
      </c>
    </row>
    <row r="16" spans="1:3" ht="26.25" customHeight="1">
      <c r="A16" s="37">
        <v>754</v>
      </c>
      <c r="B16" s="102" t="s">
        <v>5</v>
      </c>
      <c r="C16" s="56">
        <v>7000</v>
      </c>
    </row>
    <row r="17" spans="1:3" ht="54.75" customHeight="1">
      <c r="A17" s="32"/>
      <c r="B17" s="91" t="s">
        <v>164</v>
      </c>
      <c r="C17" s="15">
        <v>7000</v>
      </c>
    </row>
    <row r="18" spans="1:3" ht="45" customHeight="1">
      <c r="A18" s="37">
        <v>756</v>
      </c>
      <c r="B18" s="27" t="s">
        <v>165</v>
      </c>
      <c r="C18" s="56">
        <f>C19+C20+C21+C22+C23+C24+C25+C26+C27+C28+C29+C30+C31+C32+C33+C34+C35</f>
        <v>14709793</v>
      </c>
    </row>
    <row r="19" spans="1:3" ht="27.75" customHeight="1">
      <c r="A19" s="31"/>
      <c r="B19" s="18" t="s">
        <v>166</v>
      </c>
      <c r="C19" s="14">
        <v>50000</v>
      </c>
    </row>
    <row r="20" spans="1:3" ht="20.25" customHeight="1">
      <c r="A20" s="31"/>
      <c r="B20" s="18" t="s">
        <v>167</v>
      </c>
      <c r="C20" s="14">
        <v>4633355</v>
      </c>
    </row>
    <row r="21" spans="1:3" ht="20.25" customHeight="1">
      <c r="A21" s="31"/>
      <c r="B21" s="18" t="s">
        <v>168</v>
      </c>
      <c r="C21" s="14">
        <v>1650000</v>
      </c>
    </row>
    <row r="22" spans="1:3" ht="20.25" customHeight="1">
      <c r="A22" s="31"/>
      <c r="B22" s="18" t="s">
        <v>169</v>
      </c>
      <c r="C22" s="14">
        <v>173500</v>
      </c>
    </row>
    <row r="23" spans="1:3" ht="20.25" customHeight="1">
      <c r="A23" s="31"/>
      <c r="B23" s="18" t="s">
        <v>170</v>
      </c>
      <c r="C23" s="14">
        <v>320000</v>
      </c>
    </row>
    <row r="24" spans="1:3" ht="20.25" customHeight="1">
      <c r="A24" s="31"/>
      <c r="B24" s="18" t="s">
        <v>171</v>
      </c>
      <c r="C24" s="14">
        <v>30000</v>
      </c>
    </row>
    <row r="25" spans="1:3" ht="20.25" customHeight="1">
      <c r="A25" s="31"/>
      <c r="B25" s="18" t="s">
        <v>172</v>
      </c>
      <c r="C25" s="14">
        <v>6000</v>
      </c>
    </row>
    <row r="26" spans="1:3" ht="20.25" customHeight="1">
      <c r="A26" s="32"/>
      <c r="B26" s="94" t="s">
        <v>173</v>
      </c>
      <c r="C26" s="15">
        <v>135000</v>
      </c>
    </row>
    <row r="27" spans="1:3" ht="20.25" customHeight="1">
      <c r="A27" s="29"/>
      <c r="B27" s="6" t="s">
        <v>174</v>
      </c>
      <c r="C27" s="13">
        <v>2500</v>
      </c>
    </row>
    <row r="28" spans="1:3" ht="20.25" customHeight="1">
      <c r="A28" s="31"/>
      <c r="B28" s="18" t="s">
        <v>175</v>
      </c>
      <c r="C28" s="14">
        <v>280000</v>
      </c>
    </row>
    <row r="29" spans="1:3" ht="20.25" customHeight="1">
      <c r="A29" s="31"/>
      <c r="B29" s="18" t="s">
        <v>176</v>
      </c>
      <c r="C29" s="14">
        <v>25100</v>
      </c>
    </row>
    <row r="30" spans="1:3" ht="20.25" customHeight="1">
      <c r="A30" s="31"/>
      <c r="B30" s="18" t="s">
        <v>177</v>
      </c>
      <c r="C30" s="14">
        <v>450000</v>
      </c>
    </row>
    <row r="31" spans="1:3" ht="20.25" customHeight="1">
      <c r="A31" s="31"/>
      <c r="B31" s="18" t="s">
        <v>178</v>
      </c>
      <c r="C31" s="14">
        <v>440000</v>
      </c>
    </row>
    <row r="32" spans="1:3" ht="18" customHeight="1">
      <c r="A32" s="31"/>
      <c r="B32" s="18" t="s">
        <v>246</v>
      </c>
      <c r="C32" s="14">
        <v>37000</v>
      </c>
    </row>
    <row r="33" spans="1:3" ht="38.25" customHeight="1">
      <c r="A33" s="31"/>
      <c r="B33" s="18" t="s">
        <v>179</v>
      </c>
      <c r="C33" s="14">
        <v>250000</v>
      </c>
    </row>
    <row r="34" spans="1:3" ht="20.25" customHeight="1">
      <c r="A34" s="31"/>
      <c r="B34" s="18" t="s">
        <v>180</v>
      </c>
      <c r="C34" s="14">
        <v>5907338</v>
      </c>
    </row>
    <row r="35" spans="1:3" ht="20.25" customHeight="1">
      <c r="A35" s="32"/>
      <c r="B35" s="94" t="s">
        <v>181</v>
      </c>
      <c r="C35" s="15">
        <v>320000</v>
      </c>
    </row>
    <row r="36" spans="1:3" ht="26.25" customHeight="1">
      <c r="A36" s="100">
        <v>758</v>
      </c>
      <c r="B36" s="27" t="s">
        <v>40</v>
      </c>
      <c r="C36" s="56">
        <f>C37+C38+C39</f>
        <v>7974328</v>
      </c>
    </row>
    <row r="37" spans="1:3" ht="21.75" customHeight="1">
      <c r="A37" s="33"/>
      <c r="B37" s="18" t="s">
        <v>182</v>
      </c>
      <c r="C37" s="14">
        <v>7534613</v>
      </c>
    </row>
    <row r="38" spans="1:3" ht="16.5" customHeight="1">
      <c r="A38" s="33"/>
      <c r="B38" s="18" t="s">
        <v>183</v>
      </c>
      <c r="C38" s="14">
        <v>419715</v>
      </c>
    </row>
    <row r="39" spans="1:3" ht="16.5" customHeight="1">
      <c r="A39" s="36"/>
      <c r="B39" s="94" t="s">
        <v>184</v>
      </c>
      <c r="C39" s="15">
        <v>20000</v>
      </c>
    </row>
    <row r="40" spans="1:3" ht="21" customHeight="1">
      <c r="A40" s="37">
        <v>801</v>
      </c>
      <c r="B40" s="27" t="s">
        <v>7</v>
      </c>
      <c r="C40" s="26">
        <v>718898</v>
      </c>
    </row>
    <row r="41" spans="1:3" ht="16.5" customHeight="1">
      <c r="A41" s="31"/>
      <c r="B41" s="18" t="s">
        <v>185</v>
      </c>
      <c r="C41" s="11">
        <v>410500</v>
      </c>
    </row>
    <row r="42" spans="1:3" ht="16.5" customHeight="1">
      <c r="A42" s="31"/>
      <c r="B42" s="18" t="s">
        <v>193</v>
      </c>
      <c r="C42" s="11">
        <v>291000</v>
      </c>
    </row>
    <row r="43" spans="1:3" ht="16.5" customHeight="1">
      <c r="A43" s="32"/>
      <c r="B43" s="94" t="s">
        <v>186</v>
      </c>
      <c r="C43" s="12">
        <v>17398</v>
      </c>
    </row>
    <row r="44" spans="1:3" ht="18.75" customHeight="1">
      <c r="A44" s="100">
        <v>852</v>
      </c>
      <c r="B44" s="27" t="s">
        <v>8</v>
      </c>
      <c r="C44" s="26">
        <f>SUM(C45:C49)</f>
        <v>2928435</v>
      </c>
    </row>
    <row r="45" spans="1:3" ht="40.5" customHeight="1">
      <c r="A45" s="33"/>
      <c r="B45" s="18" t="s">
        <v>161</v>
      </c>
      <c r="C45" s="11">
        <v>2438200</v>
      </c>
    </row>
    <row r="46" spans="1:3" ht="26.25" customHeight="1">
      <c r="A46" s="33"/>
      <c r="B46" s="18" t="s">
        <v>187</v>
      </c>
      <c r="C46" s="11">
        <v>463500</v>
      </c>
    </row>
    <row r="47" spans="1:3" ht="16.5" customHeight="1">
      <c r="A47" s="33"/>
      <c r="B47" s="18" t="s">
        <v>192</v>
      </c>
      <c r="C47" s="11">
        <v>26000</v>
      </c>
    </row>
    <row r="48" spans="1:3" ht="24.75" customHeight="1">
      <c r="A48" s="33"/>
      <c r="B48" s="18" t="s">
        <v>162</v>
      </c>
      <c r="C48" s="11">
        <v>235</v>
      </c>
    </row>
    <row r="49" spans="1:3" ht="16.5" customHeight="1">
      <c r="A49" s="36"/>
      <c r="B49" s="94" t="s">
        <v>188</v>
      </c>
      <c r="C49" s="12">
        <v>500</v>
      </c>
    </row>
    <row r="50" spans="1:3" ht="16.5" customHeight="1">
      <c r="A50" s="34" t="s">
        <v>238</v>
      </c>
      <c r="B50" s="19" t="s">
        <v>239</v>
      </c>
      <c r="C50" s="17">
        <f>C51</f>
        <v>47946</v>
      </c>
    </row>
    <row r="51" spans="1:3" ht="51.75" customHeight="1">
      <c r="A51" s="33"/>
      <c r="B51" s="18" t="s">
        <v>240</v>
      </c>
      <c r="C51" s="11">
        <v>47946</v>
      </c>
    </row>
    <row r="52" spans="1:3" ht="18" customHeight="1">
      <c r="A52" s="100">
        <v>854</v>
      </c>
      <c r="B52" s="27" t="s">
        <v>52</v>
      </c>
      <c r="C52" s="26">
        <v>292000</v>
      </c>
    </row>
    <row r="53" spans="1:3" ht="22.5" customHeight="1">
      <c r="A53" s="36"/>
      <c r="B53" s="94" t="s">
        <v>191</v>
      </c>
      <c r="C53" s="12">
        <v>292000</v>
      </c>
    </row>
    <row r="54" spans="1:3" ht="17.25" customHeight="1">
      <c r="A54" s="100">
        <v>900</v>
      </c>
      <c r="B54" s="27" t="s">
        <v>9</v>
      </c>
      <c r="C54" s="26">
        <v>420000</v>
      </c>
    </row>
    <row r="55" spans="1:3" ht="36.75" customHeight="1">
      <c r="A55" s="36"/>
      <c r="B55" s="94" t="s">
        <v>189</v>
      </c>
      <c r="C55" s="12">
        <v>420000</v>
      </c>
    </row>
    <row r="56" spans="1:3" ht="15.75" customHeight="1">
      <c r="A56" s="100">
        <v>926</v>
      </c>
      <c r="B56" s="27" t="s">
        <v>10</v>
      </c>
      <c r="C56" s="26">
        <f>C57+C58</f>
        <v>110916</v>
      </c>
    </row>
    <row r="57" spans="1:3" ht="16.5" customHeight="1">
      <c r="A57" s="33"/>
      <c r="B57" s="18" t="s">
        <v>190</v>
      </c>
      <c r="C57" s="11">
        <v>110616</v>
      </c>
    </row>
    <row r="58" spans="1:3" ht="16.5" customHeight="1">
      <c r="A58" s="36"/>
      <c r="B58" s="94" t="s">
        <v>163</v>
      </c>
      <c r="C58" s="12">
        <v>300</v>
      </c>
    </row>
    <row r="59" spans="1:4" ht="21" customHeight="1">
      <c r="A59" s="251" t="s">
        <v>11</v>
      </c>
      <c r="B59" s="252"/>
      <c r="C59" s="103">
        <f>C5+C10+C14+C16+C18+C36+C40+C44+C52+C54+C56+C50</f>
        <v>29144282</v>
      </c>
      <c r="D59" s="1"/>
    </row>
    <row r="60" ht="12.75">
      <c r="D60" s="1"/>
    </row>
    <row r="62" ht="12.75">
      <c r="D62" s="1"/>
    </row>
  </sheetData>
  <mergeCells count="4">
    <mergeCell ref="A1:C1"/>
    <mergeCell ref="A2:C2"/>
    <mergeCell ref="A3:C3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7"/>
  <sheetViews>
    <sheetView workbookViewId="0" topLeftCell="A1">
      <selection activeCell="A3" sqref="A3:C3"/>
    </sheetView>
  </sheetViews>
  <sheetFormatPr defaultColWidth="9.00390625" defaultRowHeight="12.75"/>
  <cols>
    <col min="1" max="1" width="10.25390625" style="0" customWidth="1"/>
    <col min="2" max="2" width="56.25390625" style="0" customWidth="1"/>
    <col min="3" max="3" width="12.75390625" style="0" bestFit="1" customWidth="1"/>
    <col min="4" max="4" width="10.125" style="0" bestFit="1" customWidth="1"/>
  </cols>
  <sheetData>
    <row r="1" spans="1:3" ht="18" customHeight="1">
      <c r="A1" s="237" t="s">
        <v>75</v>
      </c>
      <c r="B1" s="237"/>
      <c r="C1" s="237"/>
    </row>
    <row r="2" spans="1:3" ht="12" customHeight="1">
      <c r="A2" s="237" t="s">
        <v>259</v>
      </c>
      <c r="B2" s="253"/>
      <c r="C2" s="253"/>
    </row>
    <row r="3" spans="1:3" ht="33.75" customHeight="1">
      <c r="A3" s="254" t="s">
        <v>234</v>
      </c>
      <c r="B3" s="254"/>
      <c r="C3" s="254"/>
    </row>
    <row r="4" spans="1:3" ht="18" customHeight="1">
      <c r="A4" s="28" t="s">
        <v>65</v>
      </c>
      <c r="B4" s="20" t="s">
        <v>0</v>
      </c>
      <c r="C4" s="28" t="s">
        <v>13</v>
      </c>
    </row>
    <row r="5" spans="1:3" ht="19.5" customHeight="1">
      <c r="A5" s="29" t="s">
        <v>66</v>
      </c>
      <c r="B5" s="6" t="s">
        <v>24</v>
      </c>
      <c r="C5" s="10">
        <f>C6+C8</f>
        <v>7000</v>
      </c>
    </row>
    <row r="6" spans="1:3" ht="16.5" customHeight="1">
      <c r="A6" s="30" t="s">
        <v>67</v>
      </c>
      <c r="B6" s="19" t="s">
        <v>25</v>
      </c>
      <c r="C6" s="17">
        <f>C7</f>
        <v>3500</v>
      </c>
    </row>
    <row r="7" spans="1:3" ht="16.5" customHeight="1">
      <c r="A7" s="31"/>
      <c r="B7" s="3" t="s">
        <v>18</v>
      </c>
      <c r="C7" s="11">
        <v>3500</v>
      </c>
    </row>
    <row r="8" spans="1:3" ht="16.5" customHeight="1">
      <c r="A8" s="30" t="s">
        <v>68</v>
      </c>
      <c r="B8" s="19" t="s">
        <v>26</v>
      </c>
      <c r="C8" s="17">
        <f>C9</f>
        <v>3500</v>
      </c>
    </row>
    <row r="9" spans="1:3" ht="16.5" customHeight="1">
      <c r="A9" s="31"/>
      <c r="B9" s="3" t="s">
        <v>18</v>
      </c>
      <c r="C9" s="11">
        <v>3500</v>
      </c>
    </row>
    <row r="10" spans="1:3" ht="20.25" customHeight="1">
      <c r="A10" s="35" t="s">
        <v>226</v>
      </c>
      <c r="B10" s="80" t="s">
        <v>194</v>
      </c>
      <c r="C10" s="10">
        <f>C11</f>
        <v>629364</v>
      </c>
    </row>
    <row r="11" spans="1:3" ht="16.5" customHeight="1">
      <c r="A11" s="34" t="s">
        <v>227</v>
      </c>
      <c r="B11" s="19" t="s">
        <v>228</v>
      </c>
      <c r="C11" s="17">
        <f>C12</f>
        <v>629364</v>
      </c>
    </row>
    <row r="12" spans="1:3" ht="16.5" customHeight="1">
      <c r="A12" s="36"/>
      <c r="B12" s="4" t="s">
        <v>69</v>
      </c>
      <c r="C12" s="12">
        <v>629364</v>
      </c>
    </row>
    <row r="13" spans="1:3" ht="16.5" customHeight="1">
      <c r="A13" s="33">
        <v>600</v>
      </c>
      <c r="B13" s="18" t="s">
        <v>27</v>
      </c>
      <c r="C13" s="11">
        <f>C14+C17</f>
        <v>488130</v>
      </c>
    </row>
    <row r="14" spans="1:3" ht="16.5" customHeight="1">
      <c r="A14" s="34">
        <v>60016</v>
      </c>
      <c r="B14" s="19" t="s">
        <v>28</v>
      </c>
      <c r="C14" s="17">
        <f>C15+C16</f>
        <v>474130</v>
      </c>
    </row>
    <row r="15" spans="1:3" ht="16.5" customHeight="1">
      <c r="A15" s="33"/>
      <c r="B15" s="3" t="s">
        <v>18</v>
      </c>
      <c r="C15" s="11">
        <v>344130</v>
      </c>
    </row>
    <row r="16" spans="1:3" ht="16.5" customHeight="1">
      <c r="A16" s="33"/>
      <c r="B16" s="3" t="s">
        <v>69</v>
      </c>
      <c r="C16" s="11">
        <v>130000</v>
      </c>
    </row>
    <row r="17" spans="1:3" ht="16.5" customHeight="1">
      <c r="A17" s="34">
        <v>60095</v>
      </c>
      <c r="B17" s="19" t="s">
        <v>26</v>
      </c>
      <c r="C17" s="17">
        <f>C18+C19</f>
        <v>14000</v>
      </c>
    </row>
    <row r="18" spans="1:3" ht="16.5" customHeight="1">
      <c r="A18" s="34"/>
      <c r="B18" s="3" t="s">
        <v>18</v>
      </c>
      <c r="C18" s="98">
        <v>4000</v>
      </c>
    </row>
    <row r="19" spans="1:3" ht="16.5" customHeight="1">
      <c r="A19" s="33"/>
      <c r="B19" s="3" t="s">
        <v>69</v>
      </c>
      <c r="C19" s="12">
        <v>10000</v>
      </c>
    </row>
    <row r="20" spans="1:3" ht="16.5" customHeight="1">
      <c r="A20" s="29">
        <v>700</v>
      </c>
      <c r="B20" s="6" t="s">
        <v>1</v>
      </c>
      <c r="C20" s="10">
        <f>C21</f>
        <v>994700</v>
      </c>
    </row>
    <row r="21" spans="1:3" ht="20.25" customHeight="1">
      <c r="A21" s="30">
        <v>70005</v>
      </c>
      <c r="B21" s="19" t="s">
        <v>29</v>
      </c>
      <c r="C21" s="17">
        <f>C22+C23</f>
        <v>994700</v>
      </c>
    </row>
    <row r="22" spans="1:3" ht="16.5" customHeight="1">
      <c r="A22" s="31"/>
      <c r="B22" s="3" t="s">
        <v>18</v>
      </c>
      <c r="C22" s="11">
        <v>914700</v>
      </c>
    </row>
    <row r="23" spans="1:3" ht="16.5" customHeight="1">
      <c r="A23" s="32"/>
      <c r="B23" s="4" t="s">
        <v>69</v>
      </c>
      <c r="C23" s="12">
        <v>80000</v>
      </c>
    </row>
    <row r="24" spans="1:3" ht="21" customHeight="1">
      <c r="A24" s="29">
        <v>710</v>
      </c>
      <c r="B24" s="6" t="s">
        <v>30</v>
      </c>
      <c r="C24" s="10">
        <f>C25+C27</f>
        <v>115000</v>
      </c>
    </row>
    <row r="25" spans="1:3" ht="16.5" customHeight="1">
      <c r="A25" s="30">
        <v>71004</v>
      </c>
      <c r="B25" s="19" t="s">
        <v>31</v>
      </c>
      <c r="C25" s="17">
        <f>C26</f>
        <v>30000</v>
      </c>
    </row>
    <row r="26" spans="1:3" ht="16.5" customHeight="1">
      <c r="A26" s="31"/>
      <c r="B26" s="3" t="s">
        <v>18</v>
      </c>
      <c r="C26" s="11">
        <v>30000</v>
      </c>
    </row>
    <row r="27" spans="1:3" ht="16.5" customHeight="1">
      <c r="A27" s="30">
        <v>71035</v>
      </c>
      <c r="B27" s="19" t="s">
        <v>32</v>
      </c>
      <c r="C27" s="17">
        <f>C28</f>
        <v>85000</v>
      </c>
    </row>
    <row r="28" spans="1:3" ht="16.5" customHeight="1">
      <c r="A28" s="31"/>
      <c r="B28" s="3" t="s">
        <v>18</v>
      </c>
      <c r="C28" s="11">
        <f>4000+1000+10000+70000</f>
        <v>85000</v>
      </c>
    </row>
    <row r="29" spans="1:3" ht="23.25" customHeight="1">
      <c r="A29" s="29">
        <v>750</v>
      </c>
      <c r="B29" s="6" t="s">
        <v>2</v>
      </c>
      <c r="C29" s="10">
        <f>C30+C33+C35+C39</f>
        <v>3637063</v>
      </c>
    </row>
    <row r="30" spans="1:3" ht="21" customHeight="1">
      <c r="A30" s="30">
        <v>75011</v>
      </c>
      <c r="B30" s="19" t="s">
        <v>33</v>
      </c>
      <c r="C30" s="17">
        <f>C31</f>
        <v>156102</v>
      </c>
    </row>
    <row r="31" spans="1:3" ht="16.5" customHeight="1">
      <c r="A31" s="31"/>
      <c r="B31" s="3" t="s">
        <v>16</v>
      </c>
      <c r="C31" s="11">
        <v>156102</v>
      </c>
    </row>
    <row r="32" spans="1:3" ht="17.25" customHeight="1">
      <c r="A32" s="31"/>
      <c r="B32" s="3" t="s">
        <v>17</v>
      </c>
      <c r="C32" s="11">
        <f>83332+7000+15600+2210</f>
        <v>108142</v>
      </c>
    </row>
    <row r="33" spans="1:3" ht="21" customHeight="1">
      <c r="A33" s="30">
        <v>75022</v>
      </c>
      <c r="B33" s="19" t="s">
        <v>34</v>
      </c>
      <c r="C33" s="17">
        <f>C34</f>
        <v>179764</v>
      </c>
    </row>
    <row r="34" spans="1:3" ht="16.5" customHeight="1">
      <c r="A34" s="31"/>
      <c r="B34" s="3" t="s">
        <v>18</v>
      </c>
      <c r="C34" s="11">
        <v>179764</v>
      </c>
    </row>
    <row r="35" spans="1:3" ht="19.5" customHeight="1">
      <c r="A35" s="30">
        <v>75023</v>
      </c>
      <c r="B35" s="19" t="s">
        <v>35</v>
      </c>
      <c r="C35" s="17">
        <f>C36+C38</f>
        <v>3242697</v>
      </c>
    </row>
    <row r="36" spans="1:3" ht="16.5" customHeight="1">
      <c r="A36" s="31"/>
      <c r="B36" s="3" t="s">
        <v>16</v>
      </c>
      <c r="C36" s="11">
        <f>32000+1958118+156905+364425+51819+23000+79600+131000+61800+45000+152000+4000+6000+43310+54720+55000+4000</f>
        <v>3222697</v>
      </c>
    </row>
    <row r="37" spans="1:3" ht="16.5" customHeight="1">
      <c r="A37" s="31"/>
      <c r="B37" s="3" t="s">
        <v>17</v>
      </c>
      <c r="C37" s="11">
        <f>1958118+156905+364425+51819</f>
        <v>2531267</v>
      </c>
    </row>
    <row r="38" spans="1:3" ht="16.5" customHeight="1">
      <c r="A38" s="31"/>
      <c r="B38" s="3" t="s">
        <v>69</v>
      </c>
      <c r="C38" s="11">
        <v>20000</v>
      </c>
    </row>
    <row r="39" spans="1:3" ht="16.5" customHeight="1">
      <c r="A39" s="30">
        <v>75095</v>
      </c>
      <c r="B39" s="19" t="s">
        <v>26</v>
      </c>
      <c r="C39" s="17">
        <f>C40</f>
        <v>58500</v>
      </c>
    </row>
    <row r="40" spans="1:3" ht="16.5" customHeight="1">
      <c r="A40" s="32"/>
      <c r="B40" s="4" t="s">
        <v>18</v>
      </c>
      <c r="C40" s="12">
        <f>15000+1500+32000+10000</f>
        <v>58500</v>
      </c>
    </row>
    <row r="41" spans="1:3" ht="30.75" customHeight="1">
      <c r="A41" s="29">
        <v>751</v>
      </c>
      <c r="B41" s="6" t="s">
        <v>3</v>
      </c>
      <c r="C41" s="13">
        <f>C42</f>
        <v>2849</v>
      </c>
    </row>
    <row r="42" spans="1:3" ht="26.25" customHeight="1">
      <c r="A42" s="30">
        <v>75101</v>
      </c>
      <c r="B42" s="19" t="s">
        <v>4</v>
      </c>
      <c r="C42" s="25">
        <f>C43</f>
        <v>2849</v>
      </c>
    </row>
    <row r="43" spans="1:3" ht="21" customHeight="1">
      <c r="A43" s="32"/>
      <c r="B43" s="4" t="s">
        <v>18</v>
      </c>
      <c r="C43" s="15">
        <v>2849</v>
      </c>
    </row>
    <row r="44" spans="1:3" ht="24" customHeight="1">
      <c r="A44" s="29">
        <v>754</v>
      </c>
      <c r="B44" s="6" t="s">
        <v>5</v>
      </c>
      <c r="C44" s="13">
        <f>C45+C47+C50</f>
        <v>43000</v>
      </c>
    </row>
    <row r="45" spans="1:3" ht="16.5" customHeight="1">
      <c r="A45" s="30">
        <v>75412</v>
      </c>
      <c r="B45" s="19" t="s">
        <v>36</v>
      </c>
      <c r="C45" s="25">
        <f>C46</f>
        <v>11000</v>
      </c>
    </row>
    <row r="46" spans="1:3" ht="16.5" customHeight="1">
      <c r="A46" s="31"/>
      <c r="B46" s="3" t="s">
        <v>18</v>
      </c>
      <c r="C46" s="14">
        <v>11000</v>
      </c>
    </row>
    <row r="47" spans="1:3" ht="16.5" customHeight="1">
      <c r="A47" s="30">
        <v>75414</v>
      </c>
      <c r="B47" s="19" t="s">
        <v>6</v>
      </c>
      <c r="C47" s="25">
        <f>C48+C49</f>
        <v>22000</v>
      </c>
    </row>
    <row r="48" spans="1:3" ht="16.5" customHeight="1">
      <c r="A48" s="31"/>
      <c r="B48" s="3" t="s">
        <v>18</v>
      </c>
      <c r="C48" s="14">
        <f>5000</f>
        <v>5000</v>
      </c>
    </row>
    <row r="49" spans="1:3" ht="16.5" customHeight="1">
      <c r="A49" s="31"/>
      <c r="B49" s="3" t="s">
        <v>69</v>
      </c>
      <c r="C49" s="14">
        <v>17000</v>
      </c>
    </row>
    <row r="50" spans="1:3" ht="16.5" customHeight="1">
      <c r="A50" s="30">
        <v>75495</v>
      </c>
      <c r="B50" s="19" t="s">
        <v>26</v>
      </c>
      <c r="C50" s="25">
        <f>C51</f>
        <v>10000</v>
      </c>
    </row>
    <row r="51" spans="1:3" ht="16.5" customHeight="1">
      <c r="A51" s="32"/>
      <c r="B51" s="4" t="s">
        <v>18</v>
      </c>
      <c r="C51" s="15">
        <v>10000</v>
      </c>
    </row>
    <row r="52" spans="1:3" ht="41.25" customHeight="1">
      <c r="A52" s="29">
        <v>756</v>
      </c>
      <c r="B52" s="21" t="s">
        <v>37</v>
      </c>
      <c r="C52" s="13">
        <f>C53</f>
        <v>95500</v>
      </c>
    </row>
    <row r="53" spans="1:3" ht="45" customHeight="1">
      <c r="A53" s="30" t="s">
        <v>141</v>
      </c>
      <c r="B53" s="22" t="s">
        <v>38</v>
      </c>
      <c r="C53" s="25">
        <f>C54</f>
        <v>95500</v>
      </c>
    </row>
    <row r="54" spans="1:3" ht="16.5" customHeight="1">
      <c r="A54" s="31"/>
      <c r="B54" s="23" t="s">
        <v>16</v>
      </c>
      <c r="C54" s="14">
        <f>16500+8000+1000+15000+20000+35000</f>
        <v>95500</v>
      </c>
    </row>
    <row r="55" spans="1:3" ht="16.5" customHeight="1">
      <c r="A55" s="32"/>
      <c r="B55" s="24" t="s">
        <v>17</v>
      </c>
      <c r="C55" s="15">
        <f>16500+8000+1000</f>
        <v>25500</v>
      </c>
    </row>
    <row r="56" spans="1:3" ht="27.75" customHeight="1">
      <c r="A56" s="29">
        <v>757</v>
      </c>
      <c r="B56" s="6" t="s">
        <v>39</v>
      </c>
      <c r="C56" s="13">
        <f>C57</f>
        <v>531000</v>
      </c>
    </row>
    <row r="57" spans="1:3" ht="30.75" customHeight="1">
      <c r="A57" s="30">
        <v>75702</v>
      </c>
      <c r="B57" s="19" t="s">
        <v>71</v>
      </c>
      <c r="C57" s="25">
        <f>C58</f>
        <v>531000</v>
      </c>
    </row>
    <row r="58" spans="1:3" ht="16.5" customHeight="1">
      <c r="A58" s="31"/>
      <c r="B58" s="3" t="s">
        <v>16</v>
      </c>
      <c r="C58" s="14">
        <f>C59</f>
        <v>531000</v>
      </c>
    </row>
    <row r="59" spans="1:3" ht="16.5" customHeight="1">
      <c r="A59" s="32"/>
      <c r="B59" s="3" t="s">
        <v>72</v>
      </c>
      <c r="C59" s="15">
        <v>531000</v>
      </c>
    </row>
    <row r="60" spans="1:3" ht="21" customHeight="1">
      <c r="A60" s="35">
        <v>758</v>
      </c>
      <c r="B60" s="6" t="s">
        <v>40</v>
      </c>
      <c r="C60" s="10">
        <f>C61</f>
        <v>200000</v>
      </c>
    </row>
    <row r="61" spans="1:3" ht="18.75" customHeight="1">
      <c r="A61" s="34">
        <v>75818</v>
      </c>
      <c r="B61" s="19" t="s">
        <v>41</v>
      </c>
      <c r="C61" s="17">
        <v>200000</v>
      </c>
    </row>
    <row r="62" spans="1:3" ht="16.5" customHeight="1">
      <c r="A62" s="33"/>
      <c r="B62" s="3" t="s">
        <v>42</v>
      </c>
      <c r="C62" s="11">
        <v>200000</v>
      </c>
    </row>
    <row r="63" spans="1:3" ht="16.5" customHeight="1">
      <c r="A63" s="33"/>
      <c r="B63" s="3" t="s">
        <v>73</v>
      </c>
      <c r="C63" s="11">
        <v>200000</v>
      </c>
    </row>
    <row r="64" spans="1:3" ht="24" customHeight="1">
      <c r="A64" s="35">
        <v>801</v>
      </c>
      <c r="B64" s="6" t="s">
        <v>7</v>
      </c>
      <c r="C64" s="13">
        <f>C65+C68+C72+C75+C78+C80</f>
        <v>12125055</v>
      </c>
    </row>
    <row r="65" spans="1:3" ht="21" customHeight="1">
      <c r="A65" s="34">
        <v>80101</v>
      </c>
      <c r="B65" s="19" t="s">
        <v>43</v>
      </c>
      <c r="C65" s="25">
        <f>C66</f>
        <v>5251503</v>
      </c>
    </row>
    <row r="66" spans="1:5" ht="16.5" customHeight="1">
      <c r="A66" s="33"/>
      <c r="B66" s="3" t="s">
        <v>16</v>
      </c>
      <c r="C66" s="14">
        <v>5251503</v>
      </c>
      <c r="E66" s="1"/>
    </row>
    <row r="67" spans="1:3" ht="16.5" customHeight="1">
      <c r="A67" s="33"/>
      <c r="B67" s="3" t="s">
        <v>17</v>
      </c>
      <c r="C67" s="14">
        <f>3435148+280579+656314+89392</f>
        <v>4461433</v>
      </c>
    </row>
    <row r="68" spans="1:3" ht="22.5" customHeight="1">
      <c r="A68" s="34" t="s">
        <v>86</v>
      </c>
      <c r="B68" s="19" t="s">
        <v>44</v>
      </c>
      <c r="C68" s="25">
        <f>C69</f>
        <v>3473575</v>
      </c>
    </row>
    <row r="69" spans="1:3" ht="14.25" customHeight="1">
      <c r="A69" s="33"/>
      <c r="B69" s="3" t="s">
        <v>16</v>
      </c>
      <c r="C69" s="14">
        <v>3473575</v>
      </c>
    </row>
    <row r="70" spans="1:3" ht="16.5" customHeight="1">
      <c r="A70" s="33"/>
      <c r="B70" s="3" t="s">
        <v>17</v>
      </c>
      <c r="C70" s="14">
        <v>2582086</v>
      </c>
    </row>
    <row r="71" spans="1:3" ht="16.5" customHeight="1">
      <c r="A71" s="33"/>
      <c r="B71" s="3" t="s">
        <v>70</v>
      </c>
      <c r="C71" s="14">
        <v>118081</v>
      </c>
    </row>
    <row r="72" spans="1:3" ht="21" customHeight="1">
      <c r="A72" s="34">
        <v>80110</v>
      </c>
      <c r="B72" s="19" t="s">
        <v>45</v>
      </c>
      <c r="C72" s="25">
        <f>C73</f>
        <v>3319321</v>
      </c>
    </row>
    <row r="73" spans="1:3" ht="16.5" customHeight="1">
      <c r="A73" s="33"/>
      <c r="B73" s="3" t="s">
        <v>16</v>
      </c>
      <c r="C73" s="14">
        <f>12086+2225744+186860+422042+57472+16510+3000+154262+50000+31670+810+3405+155460</f>
        <v>3319321</v>
      </c>
    </row>
    <row r="74" spans="1:3" ht="16.5" customHeight="1">
      <c r="A74" s="36"/>
      <c r="B74" s="4" t="s">
        <v>17</v>
      </c>
      <c r="C74" s="99">
        <f>2225744+186860+422042+57472</f>
        <v>2892118</v>
      </c>
    </row>
    <row r="75" spans="1:3" ht="21" customHeight="1">
      <c r="A75" s="100">
        <v>80113</v>
      </c>
      <c r="B75" s="27" t="s">
        <v>46</v>
      </c>
      <c r="C75" s="56">
        <f>C76</f>
        <v>15000</v>
      </c>
    </row>
    <row r="76" spans="1:3" ht="16.5" customHeight="1">
      <c r="A76" s="33"/>
      <c r="B76" s="3" t="s">
        <v>16</v>
      </c>
      <c r="C76" s="14">
        <v>15000</v>
      </c>
    </row>
    <row r="77" spans="1:3" ht="16.5" customHeight="1">
      <c r="A77" s="33"/>
      <c r="B77" s="3" t="s">
        <v>70</v>
      </c>
      <c r="C77" s="14">
        <v>10000</v>
      </c>
    </row>
    <row r="78" spans="1:3" ht="16.5" customHeight="1">
      <c r="A78" s="34" t="s">
        <v>229</v>
      </c>
      <c r="B78" s="19" t="s">
        <v>230</v>
      </c>
      <c r="C78" s="25">
        <f>C79</f>
        <v>2000</v>
      </c>
    </row>
    <row r="79" spans="1:3" ht="16.5" customHeight="1">
      <c r="A79" s="33"/>
      <c r="B79" s="3" t="s">
        <v>18</v>
      </c>
      <c r="C79" s="14">
        <v>2000</v>
      </c>
    </row>
    <row r="80" spans="1:3" ht="16.5" customHeight="1">
      <c r="A80" s="34">
        <v>80146</v>
      </c>
      <c r="B80" s="19" t="s">
        <v>47</v>
      </c>
      <c r="C80" s="25">
        <f>C81</f>
        <v>63656</v>
      </c>
    </row>
    <row r="81" spans="1:3" ht="24" customHeight="1">
      <c r="A81" s="36"/>
      <c r="B81" s="4" t="s">
        <v>18</v>
      </c>
      <c r="C81" s="15">
        <f>63656</f>
        <v>63656</v>
      </c>
    </row>
    <row r="82" spans="1:3" ht="16.5" customHeight="1">
      <c r="A82" s="29">
        <v>851</v>
      </c>
      <c r="B82" s="6" t="s">
        <v>48</v>
      </c>
      <c r="C82" s="10">
        <f>C83+C86</f>
        <v>461885</v>
      </c>
    </row>
    <row r="83" spans="1:3" ht="16.5" customHeight="1">
      <c r="A83" s="30">
        <v>85153</v>
      </c>
      <c r="B83" s="19" t="s">
        <v>49</v>
      </c>
      <c r="C83" s="17">
        <f>C84</f>
        <v>4000</v>
      </c>
    </row>
    <row r="84" spans="1:3" ht="16.5" customHeight="1">
      <c r="A84" s="31"/>
      <c r="B84" s="3" t="s">
        <v>16</v>
      </c>
      <c r="C84" s="11">
        <f>C85</f>
        <v>4000</v>
      </c>
    </row>
    <row r="85" spans="1:3" ht="16.5" customHeight="1">
      <c r="A85" s="31"/>
      <c r="B85" s="3" t="s">
        <v>70</v>
      </c>
      <c r="C85" s="11">
        <v>4000</v>
      </c>
    </row>
    <row r="86" spans="1:3" ht="16.5" customHeight="1">
      <c r="A86" s="30">
        <v>85154</v>
      </c>
      <c r="B86" s="19" t="s">
        <v>50</v>
      </c>
      <c r="C86" s="17">
        <f>C87+C90</f>
        <v>457885</v>
      </c>
    </row>
    <row r="87" spans="1:3" ht="16.5" customHeight="1">
      <c r="A87" s="31"/>
      <c r="B87" s="3" t="s">
        <v>16</v>
      </c>
      <c r="C87" s="11">
        <f>10000+27000+5000+81260+9560+15620+57200+2215+11710+64000+4320</f>
        <v>287885</v>
      </c>
    </row>
    <row r="88" spans="1:3" ht="16.5" customHeight="1">
      <c r="A88" s="31"/>
      <c r="B88" s="3" t="s">
        <v>17</v>
      </c>
      <c r="C88" s="11">
        <f>81260+9560+15620+2215</f>
        <v>108655</v>
      </c>
    </row>
    <row r="89" spans="1:3" ht="16.5" customHeight="1">
      <c r="A89" s="31"/>
      <c r="B89" s="3" t="s">
        <v>70</v>
      </c>
      <c r="C89" s="11">
        <v>37000</v>
      </c>
    </row>
    <row r="90" spans="1:3" ht="16.5" customHeight="1">
      <c r="A90" s="32"/>
      <c r="B90" s="4" t="s">
        <v>69</v>
      </c>
      <c r="C90" s="12">
        <v>170000</v>
      </c>
    </row>
    <row r="91" spans="1:3" ht="21" customHeight="1">
      <c r="A91" s="29">
        <v>852</v>
      </c>
      <c r="B91" s="6" t="s">
        <v>8</v>
      </c>
      <c r="C91" s="10">
        <f>C92+C94+C96+C98+C100+C103</f>
        <v>4410399</v>
      </c>
    </row>
    <row r="92" spans="1:3" ht="29.25" customHeight="1">
      <c r="A92" s="30" t="s">
        <v>231</v>
      </c>
      <c r="B92" s="96" t="s">
        <v>232</v>
      </c>
      <c r="C92" s="17">
        <f>C93</f>
        <v>2197500</v>
      </c>
    </row>
    <row r="93" spans="1:3" ht="16.5" customHeight="1">
      <c r="A93" s="31"/>
      <c r="B93" s="3" t="s">
        <v>18</v>
      </c>
      <c r="C93" s="11">
        <v>2197500</v>
      </c>
    </row>
    <row r="94" spans="1:3" ht="32.25" customHeight="1">
      <c r="A94" s="30">
        <v>85213</v>
      </c>
      <c r="B94" s="19" t="s">
        <v>20</v>
      </c>
      <c r="C94" s="17">
        <f>C95</f>
        <v>36800</v>
      </c>
    </row>
    <row r="95" spans="1:3" ht="16.5" customHeight="1">
      <c r="A95" s="31"/>
      <c r="B95" s="3" t="s">
        <v>18</v>
      </c>
      <c r="C95" s="11">
        <v>36800</v>
      </c>
    </row>
    <row r="96" spans="1:3" ht="28.5" customHeight="1">
      <c r="A96" s="30">
        <v>85214</v>
      </c>
      <c r="B96" s="19" t="s">
        <v>21</v>
      </c>
      <c r="C96" s="17">
        <v>600850</v>
      </c>
    </row>
    <row r="97" spans="1:3" ht="16.5" customHeight="1">
      <c r="A97" s="31"/>
      <c r="B97" s="3" t="s">
        <v>18</v>
      </c>
      <c r="C97" s="11">
        <v>600850</v>
      </c>
    </row>
    <row r="98" spans="1:3" ht="24" customHeight="1">
      <c r="A98" s="30">
        <v>85215</v>
      </c>
      <c r="B98" s="19" t="s">
        <v>51</v>
      </c>
      <c r="C98" s="17">
        <f>C99</f>
        <v>550000</v>
      </c>
    </row>
    <row r="99" spans="1:3" ht="16.5" customHeight="1">
      <c r="A99" s="31"/>
      <c r="B99" s="3" t="s">
        <v>18</v>
      </c>
      <c r="C99" s="11">
        <v>550000</v>
      </c>
    </row>
    <row r="100" spans="1:3" ht="22.5" customHeight="1">
      <c r="A100" s="30">
        <v>85219</v>
      </c>
      <c r="B100" s="19" t="s">
        <v>22</v>
      </c>
      <c r="C100" s="17">
        <v>878049</v>
      </c>
    </row>
    <row r="101" spans="1:3" ht="16.5" customHeight="1">
      <c r="A101" s="31"/>
      <c r="B101" s="3" t="s">
        <v>16</v>
      </c>
      <c r="C101" s="11">
        <v>878049</v>
      </c>
    </row>
    <row r="102" spans="1:3" ht="16.5" customHeight="1">
      <c r="A102" s="31"/>
      <c r="B102" s="3" t="s">
        <v>17</v>
      </c>
      <c r="C102" s="11">
        <f>620175+47131+117138+16187</f>
        <v>800631</v>
      </c>
    </row>
    <row r="103" spans="1:3" ht="18" customHeight="1">
      <c r="A103" s="30">
        <v>85295</v>
      </c>
      <c r="B103" s="19" t="s">
        <v>26</v>
      </c>
      <c r="C103" s="17">
        <f>C104</f>
        <v>147200</v>
      </c>
    </row>
    <row r="104" spans="1:3" ht="14.25" customHeight="1">
      <c r="A104" s="31"/>
      <c r="B104" s="3" t="s">
        <v>16</v>
      </c>
      <c r="C104" s="11">
        <v>147200</v>
      </c>
    </row>
    <row r="105" spans="1:3" ht="16.5" customHeight="1">
      <c r="A105" s="32"/>
      <c r="B105" s="4" t="s">
        <v>70</v>
      </c>
      <c r="C105" s="12">
        <v>50000</v>
      </c>
    </row>
    <row r="106" spans="1:3" ht="16.5" customHeight="1">
      <c r="A106" s="117" t="s">
        <v>238</v>
      </c>
      <c r="B106" s="18" t="s">
        <v>239</v>
      </c>
      <c r="C106" s="98">
        <f>C107</f>
        <v>79441</v>
      </c>
    </row>
    <row r="107" spans="1:3" ht="16.5" customHeight="1">
      <c r="A107" s="30" t="s">
        <v>241</v>
      </c>
      <c r="B107" s="19" t="s">
        <v>26</v>
      </c>
      <c r="C107" s="17">
        <f>C108+C109</f>
        <v>79441</v>
      </c>
    </row>
    <row r="108" spans="1:3" ht="16.5" customHeight="1">
      <c r="A108" s="31"/>
      <c r="B108" s="3" t="s">
        <v>18</v>
      </c>
      <c r="C108" s="11">
        <v>39441</v>
      </c>
    </row>
    <row r="109" spans="1:3" ht="16.5" customHeight="1">
      <c r="A109" s="31"/>
      <c r="B109" s="3" t="s">
        <v>69</v>
      </c>
      <c r="C109" s="11">
        <v>40000</v>
      </c>
    </row>
    <row r="110" spans="1:3" ht="18" customHeight="1">
      <c r="A110" s="29" t="s">
        <v>233</v>
      </c>
      <c r="B110" s="6" t="s">
        <v>52</v>
      </c>
      <c r="C110" s="13">
        <f>C111</f>
        <v>968121</v>
      </c>
    </row>
    <row r="111" spans="1:3" ht="17.25" customHeight="1">
      <c r="A111" s="30">
        <v>85401</v>
      </c>
      <c r="B111" s="19" t="s">
        <v>53</v>
      </c>
      <c r="C111" s="25">
        <f>C112</f>
        <v>968121</v>
      </c>
    </row>
    <row r="112" spans="1:3" ht="16.5" customHeight="1">
      <c r="A112" s="31"/>
      <c r="B112" s="3" t="s">
        <v>16</v>
      </c>
      <c r="C112" s="14">
        <f>4403+479967+40625+90277+12294+12010+292000+3150+33395</f>
        <v>968121</v>
      </c>
    </row>
    <row r="113" spans="1:3" ht="16.5" customHeight="1">
      <c r="A113" s="32"/>
      <c r="B113" s="4" t="s">
        <v>17</v>
      </c>
      <c r="C113" s="15">
        <f>479967+40625+90277+12294</f>
        <v>623163</v>
      </c>
    </row>
    <row r="114" spans="1:3" ht="21.75" customHeight="1">
      <c r="A114" s="35">
        <v>900</v>
      </c>
      <c r="B114" s="6" t="s">
        <v>54</v>
      </c>
      <c r="C114" s="10">
        <f>C115+C117+C119+C121+C124</f>
        <v>1841000</v>
      </c>
    </row>
    <row r="115" spans="1:3" ht="16.5" customHeight="1">
      <c r="A115" s="34">
        <v>90001</v>
      </c>
      <c r="B115" s="19" t="s">
        <v>55</v>
      </c>
      <c r="C115" s="17">
        <f>C116</f>
        <v>810000</v>
      </c>
    </row>
    <row r="116" spans="1:3" ht="16.5" customHeight="1">
      <c r="A116" s="33"/>
      <c r="B116" s="3" t="s">
        <v>23</v>
      </c>
      <c r="C116" s="11">
        <v>810000</v>
      </c>
    </row>
    <row r="117" spans="1:3" ht="16.5" customHeight="1">
      <c r="A117" s="34">
        <v>90003</v>
      </c>
      <c r="B117" s="19" t="s">
        <v>56</v>
      </c>
      <c r="C117" s="17">
        <f>C118</f>
        <v>231000</v>
      </c>
    </row>
    <row r="118" spans="1:3" ht="17.25" customHeight="1">
      <c r="A118" s="33"/>
      <c r="B118" s="3" t="s">
        <v>18</v>
      </c>
      <c r="C118" s="11">
        <v>231000</v>
      </c>
    </row>
    <row r="119" spans="1:3" ht="21" customHeight="1">
      <c r="A119" s="34">
        <v>90004</v>
      </c>
      <c r="B119" s="19" t="s">
        <v>57</v>
      </c>
      <c r="C119" s="17">
        <f>C120</f>
        <v>40000</v>
      </c>
    </row>
    <row r="120" spans="1:3" ht="13.5" customHeight="1">
      <c r="A120" s="33"/>
      <c r="B120" s="3" t="s">
        <v>18</v>
      </c>
      <c r="C120" s="11">
        <v>40000</v>
      </c>
    </row>
    <row r="121" spans="1:3" ht="16.5" customHeight="1">
      <c r="A121" s="34">
        <v>90015</v>
      </c>
      <c r="B121" s="19" t="s">
        <v>58</v>
      </c>
      <c r="C121" s="17">
        <f>C122+C123</f>
        <v>676000</v>
      </c>
    </row>
    <row r="122" spans="1:3" ht="16.5" customHeight="1">
      <c r="A122" s="33"/>
      <c r="B122" s="3" t="s">
        <v>18</v>
      </c>
      <c r="C122" s="11">
        <f>156000+30000+450000</f>
        <v>636000</v>
      </c>
    </row>
    <row r="123" spans="1:3" ht="16.5" customHeight="1">
      <c r="A123" s="33"/>
      <c r="B123" s="3" t="s">
        <v>69</v>
      </c>
      <c r="C123" s="11">
        <v>40000</v>
      </c>
    </row>
    <row r="124" spans="1:3" ht="16.5" customHeight="1">
      <c r="A124" s="34">
        <v>90095</v>
      </c>
      <c r="B124" s="19" t="s">
        <v>26</v>
      </c>
      <c r="C124" s="17">
        <f>C125+C126</f>
        <v>84000</v>
      </c>
    </row>
    <row r="125" spans="1:3" ht="16.5" customHeight="1">
      <c r="A125" s="33"/>
      <c r="B125" s="3" t="s">
        <v>18</v>
      </c>
      <c r="C125" s="11">
        <f>63000+16000</f>
        <v>79000</v>
      </c>
    </row>
    <row r="126" spans="1:3" ht="16.5" customHeight="1">
      <c r="A126" s="36"/>
      <c r="B126" s="4" t="s">
        <v>69</v>
      </c>
      <c r="C126" s="12">
        <v>5000</v>
      </c>
    </row>
    <row r="127" spans="1:3" ht="24" customHeight="1">
      <c r="A127" s="33"/>
      <c r="B127" s="18" t="s">
        <v>59</v>
      </c>
      <c r="C127" s="11">
        <f>C128+C131+C134</f>
        <v>1819500</v>
      </c>
    </row>
    <row r="128" spans="1:3" ht="18" customHeight="1">
      <c r="A128" s="34">
        <v>92105</v>
      </c>
      <c r="B128" s="19" t="s">
        <v>237</v>
      </c>
      <c r="C128" s="17">
        <f>C129</f>
        <v>139500</v>
      </c>
    </row>
    <row r="129" spans="1:3" ht="16.5" customHeight="1">
      <c r="A129" s="33"/>
      <c r="B129" s="3" t="s">
        <v>16</v>
      </c>
      <c r="C129" s="11">
        <f>10000+5000+4500+25000+95000</f>
        <v>139500</v>
      </c>
    </row>
    <row r="130" spans="1:3" ht="16.5" customHeight="1">
      <c r="A130" s="33"/>
      <c r="B130" s="3" t="s">
        <v>70</v>
      </c>
      <c r="C130" s="11">
        <v>10000</v>
      </c>
    </row>
    <row r="131" spans="1:3" ht="23.25" customHeight="1">
      <c r="A131" s="34">
        <v>92109</v>
      </c>
      <c r="B131" s="19" t="s">
        <v>60</v>
      </c>
      <c r="C131" s="17">
        <f>C132</f>
        <v>990000</v>
      </c>
    </row>
    <row r="132" spans="1:3" ht="16.5" customHeight="1">
      <c r="A132" s="33"/>
      <c r="B132" s="3" t="s">
        <v>16</v>
      </c>
      <c r="C132" s="11">
        <f>C133</f>
        <v>990000</v>
      </c>
    </row>
    <row r="133" spans="1:3" ht="16.5" customHeight="1">
      <c r="A133" s="33"/>
      <c r="B133" s="3" t="s">
        <v>70</v>
      </c>
      <c r="C133" s="11">
        <v>990000</v>
      </c>
    </row>
    <row r="134" spans="1:3" ht="22.5" customHeight="1">
      <c r="A134" s="34">
        <v>92116</v>
      </c>
      <c r="B134" s="19" t="s">
        <v>61</v>
      </c>
      <c r="C134" s="17">
        <f>C135</f>
        <v>690000</v>
      </c>
    </row>
    <row r="135" spans="1:3" ht="16.5" customHeight="1">
      <c r="A135" s="33"/>
      <c r="B135" s="3" t="s">
        <v>16</v>
      </c>
      <c r="C135" s="11">
        <f>C136</f>
        <v>690000</v>
      </c>
    </row>
    <row r="136" spans="1:3" ht="16.5" customHeight="1">
      <c r="A136" s="36"/>
      <c r="B136" s="4" t="s">
        <v>70</v>
      </c>
      <c r="C136" s="12">
        <v>690000</v>
      </c>
    </row>
    <row r="137" spans="1:3" ht="21.75" customHeight="1">
      <c r="A137" s="29">
        <v>926</v>
      </c>
      <c r="B137" s="6" t="s">
        <v>10</v>
      </c>
      <c r="C137" s="10">
        <f>C138+C141+C144</f>
        <v>2330199</v>
      </c>
    </row>
    <row r="138" spans="1:3" ht="18.75" customHeight="1">
      <c r="A138" s="30">
        <v>92604</v>
      </c>
      <c r="B138" s="19" t="s">
        <v>62</v>
      </c>
      <c r="C138" s="17">
        <f>C139</f>
        <v>770199</v>
      </c>
    </row>
    <row r="139" spans="1:3" ht="16.5" customHeight="1">
      <c r="A139" s="31"/>
      <c r="B139" s="3" t="s">
        <v>16</v>
      </c>
      <c r="C139" s="11">
        <f>7046+221500+10299+41095+5672+97625+187264+90744+2000+10120+7834+39000+50000</f>
        <v>770199</v>
      </c>
    </row>
    <row r="140" spans="1:3" ht="16.5" customHeight="1">
      <c r="A140" s="31"/>
      <c r="B140" s="3" t="s">
        <v>17</v>
      </c>
      <c r="C140" s="11">
        <f>221500+10299+41095+5672</f>
        <v>278566</v>
      </c>
    </row>
    <row r="141" spans="1:4" ht="18" customHeight="1">
      <c r="A141" s="30">
        <v>92605</v>
      </c>
      <c r="B141" s="19" t="s">
        <v>63</v>
      </c>
      <c r="C141" s="17">
        <f>C142</f>
        <v>40000</v>
      </c>
      <c r="D141" s="9"/>
    </row>
    <row r="142" spans="1:3" ht="16.5" customHeight="1">
      <c r="A142" s="31"/>
      <c r="B142" s="3" t="s">
        <v>16</v>
      </c>
      <c r="C142" s="11">
        <v>40000</v>
      </c>
    </row>
    <row r="143" spans="1:3" ht="16.5" customHeight="1">
      <c r="A143" s="31"/>
      <c r="B143" s="3" t="s">
        <v>70</v>
      </c>
      <c r="C143" s="11">
        <v>35000</v>
      </c>
    </row>
    <row r="144" spans="1:3" ht="19.5" customHeight="1">
      <c r="A144" s="30">
        <v>92695</v>
      </c>
      <c r="B144" s="19" t="s">
        <v>26</v>
      </c>
      <c r="C144" s="17">
        <f>C145</f>
        <v>1520000</v>
      </c>
    </row>
    <row r="145" spans="1:3" ht="16.5" customHeight="1">
      <c r="A145" s="32"/>
      <c r="B145" s="4" t="s">
        <v>74</v>
      </c>
      <c r="C145" s="12">
        <v>1520000</v>
      </c>
    </row>
    <row r="146" spans="1:4" ht="22.5" customHeight="1">
      <c r="A146" s="32"/>
      <c r="B146" s="5" t="s">
        <v>64</v>
      </c>
      <c r="C146" s="16">
        <f>C5+C10+C13+C20+C24+C29+C41+C44+C52+C56+C60+C64+C82+C91+C110+C114+C127+C137+C106</f>
        <v>30779206</v>
      </c>
      <c r="D146" s="1"/>
    </row>
    <row r="147" spans="1:3" ht="12.75">
      <c r="A147" s="8"/>
      <c r="C147" s="1"/>
    </row>
    <row r="148" spans="1:3" ht="12.75">
      <c r="A148" s="8"/>
      <c r="C148" s="1"/>
    </row>
    <row r="149" spans="1:3" ht="12.75">
      <c r="A149" s="8"/>
      <c r="C149" s="1"/>
    </row>
    <row r="150" spans="1:3" ht="12.75">
      <c r="A150" s="8"/>
      <c r="C150" s="1"/>
    </row>
    <row r="151" spans="1:3" ht="12.75">
      <c r="A151" s="8"/>
      <c r="C151" s="1"/>
    </row>
    <row r="152" spans="1:3" ht="12.75">
      <c r="A152" s="8"/>
      <c r="C152" s="1"/>
    </row>
    <row r="153" spans="1:3" ht="12.75">
      <c r="A153" s="8"/>
      <c r="C153" s="1"/>
    </row>
    <row r="154" spans="1:3" ht="12.75">
      <c r="A154" s="8"/>
      <c r="C154" s="1"/>
    </row>
    <row r="155" spans="1:3" ht="12.75">
      <c r="A155" s="8"/>
      <c r="C155" s="1"/>
    </row>
    <row r="156" spans="1:3" ht="12.75">
      <c r="A156" s="8"/>
      <c r="C156" s="1"/>
    </row>
    <row r="157" spans="1:3" ht="12.75">
      <c r="A157" s="8"/>
      <c r="C157" s="1"/>
    </row>
    <row r="158" spans="1:3" ht="12.75">
      <c r="A158" s="8"/>
      <c r="C158" s="1"/>
    </row>
    <row r="159" spans="1:3" ht="12.75">
      <c r="A159" s="8"/>
      <c r="C159" s="1"/>
    </row>
    <row r="160" spans="1:3" ht="12.75">
      <c r="A160" s="8"/>
      <c r="C160" s="1"/>
    </row>
    <row r="161" spans="1:3" ht="12.75">
      <c r="A161" s="8"/>
      <c r="C161" s="1"/>
    </row>
    <row r="162" spans="1:3" ht="12.75">
      <c r="A162" s="8"/>
      <c r="C162" s="1"/>
    </row>
    <row r="163" ht="12.75">
      <c r="A163" s="8"/>
    </row>
    <row r="164" ht="12.75">
      <c r="A164" s="8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</sheetData>
  <mergeCells count="3">
    <mergeCell ref="A1:C1"/>
    <mergeCell ref="A2:C2"/>
    <mergeCell ref="A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5" sqref="A5:C5"/>
    </sheetView>
  </sheetViews>
  <sheetFormatPr defaultColWidth="9.00390625" defaultRowHeight="12.75"/>
  <cols>
    <col min="2" max="2" width="55.75390625" style="0" customWidth="1"/>
    <col min="3" max="3" width="14.375" style="0" customWidth="1"/>
  </cols>
  <sheetData>
    <row r="1" spans="1:9" ht="15" customHeight="1">
      <c r="A1" s="255" t="s">
        <v>213</v>
      </c>
      <c r="B1" s="255"/>
      <c r="C1" s="255"/>
      <c r="D1" s="85"/>
      <c r="E1" s="85"/>
      <c r="F1" s="85"/>
      <c r="G1" s="85"/>
      <c r="H1" s="85"/>
      <c r="I1" s="85"/>
    </row>
    <row r="2" spans="1:9" ht="13.5" customHeight="1">
      <c r="A2" s="255" t="s">
        <v>260</v>
      </c>
      <c r="B2" s="255"/>
      <c r="C2" s="255"/>
      <c r="D2" s="85"/>
      <c r="E2" s="85"/>
      <c r="F2" s="85"/>
      <c r="G2" s="85"/>
      <c r="H2" s="85"/>
      <c r="I2" s="85"/>
    </row>
    <row r="3" spans="1:9" ht="42" customHeight="1">
      <c r="A3" s="244" t="s">
        <v>214</v>
      </c>
      <c r="B3" s="244"/>
      <c r="C3" s="244"/>
      <c r="D3" s="85"/>
      <c r="E3" s="85"/>
      <c r="F3" s="85"/>
      <c r="G3" s="85"/>
      <c r="H3" s="85"/>
      <c r="I3" s="85"/>
    </row>
    <row r="4" spans="1:3" ht="24" customHeight="1">
      <c r="A4" s="86" t="s">
        <v>14</v>
      </c>
      <c r="B4" s="41" t="s">
        <v>0</v>
      </c>
      <c r="C4" s="86" t="s">
        <v>13</v>
      </c>
    </row>
    <row r="5" spans="1:3" ht="21.75" customHeight="1">
      <c r="A5" s="259" t="s">
        <v>222</v>
      </c>
      <c r="B5" s="259"/>
      <c r="C5" s="259"/>
    </row>
    <row r="6" spans="1:3" ht="12.75">
      <c r="A6" s="260">
        <v>750</v>
      </c>
      <c r="B6" s="5" t="s">
        <v>2</v>
      </c>
      <c r="C6" s="38">
        <v>119102</v>
      </c>
    </row>
    <row r="7" spans="1:3" ht="36">
      <c r="A7" s="261"/>
      <c r="B7" s="48" t="s">
        <v>215</v>
      </c>
      <c r="C7" s="38">
        <v>119102</v>
      </c>
    </row>
    <row r="8" spans="1:3" ht="38.25">
      <c r="A8" s="260">
        <v>751</v>
      </c>
      <c r="B8" s="5" t="s">
        <v>3</v>
      </c>
      <c r="C8" s="38">
        <v>2849</v>
      </c>
    </row>
    <row r="9" spans="1:3" ht="36">
      <c r="A9" s="261"/>
      <c r="B9" s="48" t="s">
        <v>216</v>
      </c>
      <c r="C9" s="38">
        <v>2849</v>
      </c>
    </row>
    <row r="10" spans="1:3" ht="25.5">
      <c r="A10" s="260">
        <v>754</v>
      </c>
      <c r="B10" s="5" t="s">
        <v>5</v>
      </c>
      <c r="C10" s="38">
        <v>7000</v>
      </c>
    </row>
    <row r="11" spans="1:3" ht="36">
      <c r="A11" s="261"/>
      <c r="B11" s="48" t="s">
        <v>217</v>
      </c>
      <c r="C11" s="38">
        <v>7000</v>
      </c>
    </row>
    <row r="12" spans="1:3" ht="12.75">
      <c r="A12" s="260">
        <v>852</v>
      </c>
      <c r="B12" s="5" t="s">
        <v>8</v>
      </c>
      <c r="C12" s="38">
        <f>C13</f>
        <v>2438200</v>
      </c>
    </row>
    <row r="13" spans="1:3" ht="36">
      <c r="A13" s="261"/>
      <c r="B13" s="48" t="s">
        <v>216</v>
      </c>
      <c r="C13" s="38">
        <v>2438200</v>
      </c>
    </row>
    <row r="14" spans="1:3" ht="12.75">
      <c r="A14" s="122"/>
      <c r="B14" s="123" t="s">
        <v>218</v>
      </c>
      <c r="C14" s="97">
        <f>C6+C8+C10+C12</f>
        <v>2567151</v>
      </c>
    </row>
    <row r="15" spans="1:3" ht="18.75" customHeight="1">
      <c r="A15" s="256" t="s">
        <v>15</v>
      </c>
      <c r="B15" s="257"/>
      <c r="C15" s="258"/>
    </row>
    <row r="16" spans="1:3" ht="12.75">
      <c r="A16" s="82">
        <v>750</v>
      </c>
      <c r="B16" s="81" t="s">
        <v>2</v>
      </c>
      <c r="C16" s="13">
        <v>119102</v>
      </c>
    </row>
    <row r="17" spans="1:3" ht="12.75">
      <c r="A17" s="92">
        <v>75011</v>
      </c>
      <c r="B17" s="93" t="s">
        <v>219</v>
      </c>
      <c r="C17" s="25">
        <v>119102</v>
      </c>
    </row>
    <row r="18" spans="1:3" ht="12.75">
      <c r="A18" s="83"/>
      <c r="B18" s="89" t="s">
        <v>16</v>
      </c>
      <c r="C18" s="14">
        <v>119102</v>
      </c>
    </row>
    <row r="19" spans="1:3" ht="12.75">
      <c r="A19" s="84"/>
      <c r="B19" s="91" t="s">
        <v>223</v>
      </c>
      <c r="C19" s="15">
        <v>108142</v>
      </c>
    </row>
    <row r="20" spans="1:3" ht="25.5">
      <c r="A20" s="82">
        <v>751</v>
      </c>
      <c r="B20" s="81" t="s">
        <v>220</v>
      </c>
      <c r="C20" s="13">
        <v>2849</v>
      </c>
    </row>
    <row r="21" spans="1:3" ht="24">
      <c r="A21" s="92">
        <v>75101</v>
      </c>
      <c r="B21" s="93" t="s">
        <v>4</v>
      </c>
      <c r="C21" s="25">
        <v>2849</v>
      </c>
    </row>
    <row r="22" spans="1:3" ht="12.75">
      <c r="A22" s="84"/>
      <c r="B22" s="91" t="s">
        <v>18</v>
      </c>
      <c r="C22" s="15">
        <v>2849</v>
      </c>
    </row>
    <row r="23" spans="1:3" ht="25.5">
      <c r="A23" s="87">
        <v>754</v>
      </c>
      <c r="B23" s="80" t="s">
        <v>5</v>
      </c>
      <c r="C23" s="10">
        <v>7000</v>
      </c>
    </row>
    <row r="24" spans="1:3" ht="12.75">
      <c r="A24" s="95">
        <v>75414</v>
      </c>
      <c r="B24" s="96" t="s">
        <v>6</v>
      </c>
      <c r="C24" s="17">
        <v>7000</v>
      </c>
    </row>
    <row r="25" spans="1:3" ht="12.75">
      <c r="A25" s="90"/>
      <c r="B25" s="94" t="s">
        <v>23</v>
      </c>
      <c r="C25" s="12">
        <v>7000</v>
      </c>
    </row>
    <row r="26" spans="1:3" ht="12.75">
      <c r="A26" s="87">
        <v>852</v>
      </c>
      <c r="B26" s="80" t="s">
        <v>19</v>
      </c>
      <c r="C26" s="10">
        <f>C27+C29+C31</f>
        <v>2438200</v>
      </c>
    </row>
    <row r="27" spans="1:3" ht="24">
      <c r="A27" s="95">
        <v>85212</v>
      </c>
      <c r="B27" s="96" t="s">
        <v>221</v>
      </c>
      <c r="C27" s="17">
        <v>2197500</v>
      </c>
    </row>
    <row r="28" spans="1:3" ht="12.75">
      <c r="A28" s="88"/>
      <c r="B28" s="18" t="s">
        <v>16</v>
      </c>
      <c r="C28" s="11">
        <v>2197500</v>
      </c>
    </row>
    <row r="29" spans="1:3" ht="24">
      <c r="A29" s="95">
        <v>85213</v>
      </c>
      <c r="B29" s="96" t="s">
        <v>20</v>
      </c>
      <c r="C29" s="17">
        <v>36800</v>
      </c>
    </row>
    <row r="30" spans="1:3" ht="21" customHeight="1">
      <c r="A30" s="88"/>
      <c r="B30" s="18" t="s">
        <v>18</v>
      </c>
      <c r="C30" s="11">
        <v>36800</v>
      </c>
    </row>
    <row r="31" spans="1:3" ht="24">
      <c r="A31" s="95">
        <v>85214</v>
      </c>
      <c r="B31" s="96" t="s">
        <v>21</v>
      </c>
      <c r="C31" s="17">
        <f>C32</f>
        <v>203900</v>
      </c>
    </row>
    <row r="32" spans="1:3" ht="15.75" customHeight="1">
      <c r="A32" s="90"/>
      <c r="B32" s="94" t="s">
        <v>18</v>
      </c>
      <c r="C32" s="12">
        <v>203900</v>
      </c>
    </row>
    <row r="33" spans="1:3" ht="12.75">
      <c r="A33" s="247" t="s">
        <v>11</v>
      </c>
      <c r="B33" s="249"/>
      <c r="C33" s="97">
        <f>C16+C20+C23+C26</f>
        <v>2567151</v>
      </c>
    </row>
    <row r="34" spans="2:3" ht="12.75">
      <c r="B34" s="2"/>
      <c r="C34" s="43"/>
    </row>
    <row r="35" ht="12.75">
      <c r="C35" s="43"/>
    </row>
    <row r="36" ht="12.75">
      <c r="C36" s="43"/>
    </row>
    <row r="37" ht="12.75">
      <c r="C37" s="43"/>
    </row>
    <row r="38" ht="12.75">
      <c r="C38" s="43"/>
    </row>
    <row r="39" ht="12.75">
      <c r="C39" s="43"/>
    </row>
    <row r="40" ht="12.75">
      <c r="C40" s="43"/>
    </row>
    <row r="41" ht="12.75">
      <c r="C41" s="43"/>
    </row>
    <row r="42" ht="12.75">
      <c r="C42" s="43"/>
    </row>
  </sheetData>
  <mergeCells count="10">
    <mergeCell ref="A1:C1"/>
    <mergeCell ref="A2:C2"/>
    <mergeCell ref="A3:C3"/>
    <mergeCell ref="A33:B33"/>
    <mergeCell ref="A15:C15"/>
    <mergeCell ref="A5:C5"/>
    <mergeCell ref="A6:A7"/>
    <mergeCell ref="A8:A9"/>
    <mergeCell ref="A10:A11"/>
    <mergeCell ref="A12:A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Baran</cp:lastModifiedBy>
  <cp:lastPrinted>2005-01-05T20:13:00Z</cp:lastPrinted>
  <dcterms:created xsi:type="dcterms:W3CDTF">1997-02-26T13:46:56Z</dcterms:created>
  <dcterms:modified xsi:type="dcterms:W3CDTF">2005-01-05T20:14:33Z</dcterms:modified>
  <cp:category/>
  <cp:version/>
  <cp:contentType/>
  <cp:contentStatus/>
</cp:coreProperties>
</file>