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firstSheet="1" activeTab="5"/>
  </bookViews>
  <sheets>
    <sheet name="Zał-7" sheetId="1" r:id="rId1"/>
    <sheet name="Zał-6" sheetId="2" r:id="rId2"/>
    <sheet name="Arkusz1" sheetId="3" r:id="rId3"/>
    <sheet name="Zał 11-2" sheetId="4" r:id="rId4"/>
    <sheet name="11-3 Prognoza" sheetId="5" r:id="rId5"/>
    <sheet name="Zał 11-1" sheetId="6" r:id="rId6"/>
  </sheets>
  <definedNames/>
  <calcPr fullCalcOnLoad="1"/>
</workbook>
</file>

<file path=xl/sharedStrings.xml><?xml version="1.0" encoding="utf-8"?>
<sst xmlns="http://schemas.openxmlformats.org/spreadsheetml/2006/main" count="221" uniqueCount="109">
  <si>
    <t>Wyszczególnienie</t>
  </si>
  <si>
    <t>Kwota zł</t>
  </si>
  <si>
    <t>Lp</t>
  </si>
  <si>
    <t>Nazwa zadania na które zaciągnięto kredyt, pożyczkę</t>
  </si>
  <si>
    <t>Instytucja kredytująca</t>
  </si>
  <si>
    <t>Kapitał</t>
  </si>
  <si>
    <t>Odsetki</t>
  </si>
  <si>
    <t>WFOŚ i GW</t>
  </si>
  <si>
    <t>Rok podjęcia kredytu, pożyczki</t>
  </si>
  <si>
    <t>Kanlizacja sanitarna południe  - Wschód</t>
  </si>
  <si>
    <t xml:space="preserve">Hala sportowa </t>
  </si>
  <si>
    <t>INVEST - BANK</t>
  </si>
  <si>
    <t>Razem</t>
  </si>
  <si>
    <t>Spłata zadłużenia w latach</t>
  </si>
  <si>
    <t>2003/2004</t>
  </si>
  <si>
    <t>WYSZCZEGÓLNIENIE</t>
  </si>
  <si>
    <t>Hala sportowa i basen</t>
  </si>
  <si>
    <t>Kwartał</t>
  </si>
  <si>
    <t>I</t>
  </si>
  <si>
    <t>II</t>
  </si>
  <si>
    <t>III</t>
  </si>
  <si>
    <t>IV</t>
  </si>
  <si>
    <t>Rok</t>
  </si>
  <si>
    <t xml:space="preserve">Razem </t>
  </si>
  <si>
    <t xml:space="preserve">Zadłużenie na koniec kwartału </t>
  </si>
  <si>
    <t>Modernizacja Stacji Uzdatniania Wody w Woli Małej koło Łańcuta</t>
  </si>
  <si>
    <t>BS ŁAŃCUT</t>
  </si>
  <si>
    <t>ROK</t>
  </si>
  <si>
    <t>Hala sportowa i basen kryty</t>
  </si>
  <si>
    <t>DOCHODY BUDŻETU</t>
  </si>
  <si>
    <t>Klasyfikacja budżetowa</t>
  </si>
  <si>
    <t>Nazwa i cel programu</t>
  </si>
  <si>
    <t>Nazwa zadania</t>
  </si>
  <si>
    <t>Okres realizacji</t>
  </si>
  <si>
    <t>Rok rozpoczęcia</t>
  </si>
  <si>
    <t>Rok zakończenia</t>
  </si>
  <si>
    <t>Jednostka realizująca</t>
  </si>
  <si>
    <t>Limity wydatków w roku budżetowym i w dwóch kolejnych latach ( zł )</t>
  </si>
  <si>
    <t>2006</t>
  </si>
  <si>
    <t>2007</t>
  </si>
  <si>
    <t>2008</t>
  </si>
  <si>
    <t>Szacunkowa wartość zadania ( zł )</t>
  </si>
  <si>
    <t>KULTURA</t>
  </si>
  <si>
    <t>FIZYCZNA</t>
  </si>
  <si>
    <t>I SPORT</t>
  </si>
  <si>
    <t>Pozostała</t>
  </si>
  <si>
    <t>działalność</t>
  </si>
  <si>
    <t>Tworzenie warunków</t>
  </si>
  <si>
    <t>kultury fizycznej</t>
  </si>
  <si>
    <t xml:space="preserve">organizacyjnych dla rozwoju </t>
  </si>
  <si>
    <t>REKREACYJNO-SPORTOWEGO</t>
  </si>
  <si>
    <t xml:space="preserve">BUDOWA KOMPLEKSU </t>
  </si>
  <si>
    <t>2. Kryta pływalnia</t>
  </si>
  <si>
    <t>12,5mx25m w Łańcucie</t>
  </si>
  <si>
    <t>UM</t>
  </si>
  <si>
    <t>Załącznik Nr 6</t>
  </si>
  <si>
    <t>Załącznik Nr 7</t>
  </si>
  <si>
    <t>Wydatki razem</t>
  </si>
  <si>
    <t>Plan roku 2006</t>
  </si>
  <si>
    <t>Dział 400 Wytwarzanie i zaopatrywanie w energię elektryczną, gaz i wodę</t>
  </si>
  <si>
    <t>Rozdział 40002 Dostarczanie wody</t>
  </si>
  <si>
    <t>Wydatki majątkowe</t>
  </si>
  <si>
    <t>Przebudowa Stacji Uzdatniania Wody w Woli Małej koło Łańcuta</t>
  </si>
  <si>
    <t>LIMITY WYDATKÓW BUDŻETOWYCH NA WIELOLETNIE PROGRAMY INWESTYCYJNE MIASTA ŁAŃCUTA NA LATA 2006, 2007. 2008</t>
  </si>
  <si>
    <t>Wydatki na programy i projekty realizowane ze środków pochodzących z funduszy strukturalnych i Funduszu Spójności</t>
  </si>
  <si>
    <t xml:space="preserve">I.DOCHODY OGÓŁEM </t>
  </si>
  <si>
    <t>2.Dochody z majątku miasta</t>
  </si>
  <si>
    <t>3.Udziały w podatkach</t>
  </si>
  <si>
    <t>4.Subwencje</t>
  </si>
  <si>
    <t>5.Dotacje</t>
  </si>
  <si>
    <t>6.Pozostałe dochody</t>
  </si>
  <si>
    <t>II.WYDATKI OGÓŁEM</t>
  </si>
  <si>
    <t>1.Wydatki bieżące, w tym:</t>
  </si>
  <si>
    <t>1.1.Wynagrodzenia i pochodne od wynagrodzeń</t>
  </si>
  <si>
    <t>1.2.Dotacje</t>
  </si>
  <si>
    <t>1.3.Wydatki na obsługę długu</t>
  </si>
  <si>
    <t>2.Wydatki majątkowe</t>
  </si>
  <si>
    <t>III.NADWYŻKA/DEFICYT</t>
  </si>
  <si>
    <t>IV.ROZCHODY</t>
  </si>
  <si>
    <t>1.Spłata pożyczek i kredytów</t>
  </si>
  <si>
    <t>V. Stan zadłużenia na koniec roku</t>
  </si>
  <si>
    <t>VI.Wskaźnik obsługi zadłużenia ( kapitał + odsetki ) do dochodów budżetu</t>
  </si>
  <si>
    <t>VII.% wskaźnik  długu na koniec roku do dochodów budżetu</t>
  </si>
  <si>
    <t>do Uchwały Nr XXXV/210/2005 Rady Miejskiej w Łańcucie</t>
  </si>
  <si>
    <t>Basen kryty</t>
  </si>
  <si>
    <t>BANK OCHRONY ŚRODOWISKA</t>
  </si>
  <si>
    <t>Bank Ochrony Środowiska</t>
  </si>
  <si>
    <t>odsetki</t>
  </si>
  <si>
    <t>2015</t>
  </si>
  <si>
    <t>Kwota zadłużenia</t>
  </si>
  <si>
    <t>Kwota zadłużenia na dzień 31.12.2007</t>
  </si>
  <si>
    <t>Kwota zdłużenia na koniec kwartału 2008 roku</t>
  </si>
  <si>
    <t>Finansowanie deficytu</t>
  </si>
  <si>
    <t>Finansowanie rozchodów budżetu</t>
  </si>
  <si>
    <t>BANK POLSKIEJ SPÓŁDZIELCZOŚCI</t>
  </si>
  <si>
    <t>Finnasowanie rozchodów budżetu 2008 rok</t>
  </si>
  <si>
    <t>Obsługa zadłużenia w 2008 r</t>
  </si>
  <si>
    <t>31.12.2008</t>
  </si>
  <si>
    <t>Bank Polskiej Spółdzielczości</t>
  </si>
  <si>
    <t>Finansowanie budżetu 2008</t>
  </si>
  <si>
    <t>Załącznik Nr 1</t>
  </si>
  <si>
    <t>Burmistrza Miasta Łańcuta</t>
  </si>
  <si>
    <t xml:space="preserve">1.Podatki i opłaty </t>
  </si>
  <si>
    <t>Załącznik Nr 2 do Zarządzenia Nr 251/2007 Burmistrza Miasta Łańcuta</t>
  </si>
  <si>
    <t>Załącznik Nr 3</t>
  </si>
  <si>
    <t>do Zarządzenia Nr 251/2007</t>
  </si>
  <si>
    <t>PROGNOZA BUDŻETOWA NA LATA 2007-2015</t>
  </si>
  <si>
    <t>PROGNOZA SPŁATY ŁĄCZNEJ KWOTY DŁUGU PUBLICZNEGO GMINY MIASTA ŁAŃCUTA NA LATA 2009 - 2015</t>
  </si>
  <si>
    <t>PROGNOZA ŁĄCZNEJ KWOTY DŁUGU MIASTA ŁAŃCUTA NA DZIEŃ 31 GRUDNIA 2008 ROKU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</si>
</sst>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  <numFmt numFmtId="165" formatCode="#,##0.0"/>
  </numFmts>
  <fonts count="10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b/>
      <sz val="7"/>
      <name val="Arial CE"/>
      <family val="2"/>
    </font>
    <font>
      <sz val="7"/>
      <name val="Arial CE"/>
      <family val="2"/>
    </font>
    <font>
      <sz val="6"/>
      <name val="Arial CE"/>
      <family val="2"/>
    </font>
    <font>
      <b/>
      <sz val="6"/>
      <name val="Arial CE"/>
      <family val="2"/>
    </font>
    <font>
      <i/>
      <sz val="6"/>
      <name val="Arial CE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0">
    <xf numFmtId="0" fontId="0" fillId="0" borderId="0" xfId="0" applyAlignment="1">
      <alignment/>
    </xf>
    <xf numFmtId="3" fontId="0" fillId="0" borderId="0" xfId="0" applyNumberFormat="1" applyAlignment="1">
      <alignment/>
    </xf>
    <xf numFmtId="49" fontId="0" fillId="0" borderId="0" xfId="0" applyNumberFormat="1" applyAlignment="1">
      <alignment vertical="center" wrapText="1"/>
    </xf>
    <xf numFmtId="0" fontId="1" fillId="0" borderId="0" xfId="0" applyFont="1" applyAlignment="1">
      <alignment/>
    </xf>
    <xf numFmtId="3" fontId="6" fillId="0" borderId="1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center" vertical="center"/>
    </xf>
    <xf numFmtId="3" fontId="5" fillId="0" borderId="2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/>
    </xf>
    <xf numFmtId="41" fontId="0" fillId="0" borderId="0" xfId="0" applyNumberFormat="1" applyAlignment="1">
      <alignment/>
    </xf>
    <xf numFmtId="42" fontId="0" fillId="0" borderId="0" xfId="0" applyNumberFormat="1" applyAlignment="1">
      <alignment/>
    </xf>
    <xf numFmtId="165" fontId="0" fillId="0" borderId="0" xfId="0" applyNumberFormat="1" applyAlignment="1">
      <alignment/>
    </xf>
    <xf numFmtId="49" fontId="6" fillId="0" borderId="3" xfId="0" applyNumberFormat="1" applyFont="1" applyFill="1" applyBorder="1" applyAlignment="1">
      <alignment vertical="center" wrapText="1"/>
    </xf>
    <xf numFmtId="3" fontId="6" fillId="0" borderId="3" xfId="0" applyNumberFormat="1" applyFont="1" applyBorder="1" applyAlignment="1">
      <alignment horizontal="left" vertical="center"/>
    </xf>
    <xf numFmtId="3" fontId="5" fillId="0" borderId="3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left" vertical="center"/>
    </xf>
    <xf numFmtId="41" fontId="6" fillId="0" borderId="4" xfId="0" applyNumberFormat="1" applyFont="1" applyBorder="1" applyAlignment="1">
      <alignment horizontal="left" vertical="center" wrapText="1"/>
    </xf>
    <xf numFmtId="41" fontId="5" fillId="0" borderId="4" xfId="0" applyNumberFormat="1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/>
    </xf>
    <xf numFmtId="41" fontId="6" fillId="0" borderId="5" xfId="0" applyNumberFormat="1" applyFont="1" applyBorder="1" applyAlignment="1">
      <alignment horizontal="left" vertical="center" wrapText="1"/>
    </xf>
    <xf numFmtId="49" fontId="2" fillId="0" borderId="0" xfId="0" applyNumberFormat="1" applyFont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/>
    </xf>
    <xf numFmtId="0" fontId="2" fillId="0" borderId="6" xfId="0" applyFont="1" applyBorder="1" applyAlignment="1">
      <alignment/>
    </xf>
    <xf numFmtId="49" fontId="2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2" fontId="1" fillId="0" borderId="0" xfId="0" applyNumberFormat="1" applyFont="1" applyAlignment="1">
      <alignment/>
    </xf>
    <xf numFmtId="49" fontId="0" fillId="0" borderId="0" xfId="0" applyNumberFormat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/>
    </xf>
    <xf numFmtId="49" fontId="6" fillId="0" borderId="3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1" fontId="8" fillId="0" borderId="3" xfId="0" applyNumberFormat="1" applyFont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vertical="center" wrapText="1"/>
    </xf>
    <xf numFmtId="41" fontId="7" fillId="0" borderId="2" xfId="0" applyNumberFormat="1" applyFont="1" applyBorder="1" applyAlignment="1">
      <alignment horizontal="right" vertical="center"/>
    </xf>
    <xf numFmtId="41" fontId="7" fillId="0" borderId="1" xfId="0" applyNumberFormat="1" applyFont="1" applyBorder="1" applyAlignment="1">
      <alignment horizontal="right" vertical="center"/>
    </xf>
    <xf numFmtId="41" fontId="7" fillId="0" borderId="1" xfId="0" applyNumberFormat="1" applyFont="1" applyBorder="1" applyAlignment="1">
      <alignment vertical="center" wrapText="1"/>
    </xf>
    <xf numFmtId="41" fontId="8" fillId="0" borderId="1" xfId="0" applyNumberFormat="1" applyFont="1" applyBorder="1" applyAlignment="1">
      <alignment horizontal="right" vertical="center"/>
    </xf>
    <xf numFmtId="41" fontId="8" fillId="0" borderId="2" xfId="0" applyNumberFormat="1" applyFont="1" applyBorder="1" applyAlignment="1">
      <alignment horizontal="right" vertical="center"/>
    </xf>
    <xf numFmtId="49" fontId="6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/>
    </xf>
    <xf numFmtId="41" fontId="8" fillId="0" borderId="1" xfId="0" applyNumberFormat="1" applyFont="1" applyBorder="1" applyAlignment="1">
      <alignment vertical="center" wrapText="1"/>
    </xf>
    <xf numFmtId="11" fontId="7" fillId="0" borderId="2" xfId="0" applyNumberFormat="1" applyFont="1" applyBorder="1" applyAlignment="1">
      <alignment horizontal="center" vertical="center" wrapText="1"/>
    </xf>
    <xf numFmtId="11" fontId="7" fillId="0" borderId="1" xfId="0" applyNumberFormat="1" applyFont="1" applyBorder="1" applyAlignment="1">
      <alignment horizontal="center" vertical="center" wrapText="1"/>
    </xf>
    <xf numFmtId="11" fontId="7" fillId="0" borderId="6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vertical="center" wrapText="1"/>
    </xf>
    <xf numFmtId="3" fontId="8" fillId="0" borderId="5" xfId="0" applyNumberFormat="1" applyFont="1" applyBorder="1" applyAlignment="1">
      <alignment horizontal="center" vertical="center"/>
    </xf>
    <xf numFmtId="41" fontId="8" fillId="0" borderId="5" xfId="0" applyNumberFormat="1" applyFont="1" applyBorder="1" applyAlignment="1">
      <alignment horizontal="right" vertical="center"/>
    </xf>
    <xf numFmtId="41" fontId="7" fillId="0" borderId="5" xfId="0" applyNumberFormat="1" applyFont="1" applyBorder="1" applyAlignment="1">
      <alignment horizontal="right" vertical="center"/>
    </xf>
    <xf numFmtId="3" fontId="8" fillId="0" borderId="3" xfId="0" applyNumberFormat="1" applyFont="1" applyBorder="1" applyAlignment="1">
      <alignment horizontal="center" vertical="center"/>
    </xf>
    <xf numFmtId="3" fontId="8" fillId="0" borderId="4" xfId="0" applyNumberFormat="1" applyFont="1" applyBorder="1" applyAlignment="1">
      <alignment horizontal="center" vertical="center"/>
    </xf>
    <xf numFmtId="41" fontId="8" fillId="0" borderId="4" xfId="0" applyNumberFormat="1" applyFont="1" applyBorder="1" applyAlignment="1">
      <alignment horizontal="right" vertical="center"/>
    </xf>
    <xf numFmtId="41" fontId="7" fillId="0" borderId="4" xfId="0" applyNumberFormat="1" applyFont="1" applyBorder="1" applyAlignment="1">
      <alignment horizontal="right" vertical="center"/>
    </xf>
    <xf numFmtId="3" fontId="8" fillId="0" borderId="6" xfId="0" applyNumberFormat="1" applyFont="1" applyBorder="1" applyAlignment="1">
      <alignment horizontal="center" vertical="center"/>
    </xf>
    <xf numFmtId="3" fontId="8" fillId="0" borderId="7" xfId="0" applyNumberFormat="1" applyFont="1" applyBorder="1" applyAlignment="1">
      <alignment horizontal="center" vertical="center"/>
    </xf>
    <xf numFmtId="41" fontId="8" fillId="0" borderId="7" xfId="0" applyNumberFormat="1" applyFont="1" applyBorder="1" applyAlignment="1">
      <alignment horizontal="right" vertical="center"/>
    </xf>
    <xf numFmtId="3" fontId="7" fillId="0" borderId="1" xfId="0" applyNumberFormat="1" applyFont="1" applyBorder="1" applyAlignment="1">
      <alignment horizontal="center" vertical="center"/>
    </xf>
    <xf numFmtId="41" fontId="8" fillId="0" borderId="3" xfId="0" applyNumberFormat="1" applyFont="1" applyBorder="1" applyAlignment="1">
      <alignment horizontal="center" vertical="center"/>
    </xf>
    <xf numFmtId="41" fontId="7" fillId="0" borderId="3" xfId="0" applyNumberFormat="1" applyFont="1" applyBorder="1" applyAlignment="1">
      <alignment horizontal="right" vertical="center"/>
    </xf>
    <xf numFmtId="41" fontId="7" fillId="0" borderId="6" xfId="0" applyNumberFormat="1" applyFont="1" applyBorder="1" applyAlignment="1">
      <alignment horizontal="right" vertical="center"/>
    </xf>
    <xf numFmtId="3" fontId="7" fillId="0" borderId="6" xfId="0" applyNumberFormat="1" applyFont="1" applyBorder="1" applyAlignment="1">
      <alignment horizontal="center" vertical="center"/>
    </xf>
    <xf numFmtId="41" fontId="7" fillId="0" borderId="5" xfId="0" applyNumberFormat="1" applyFont="1" applyBorder="1" applyAlignment="1">
      <alignment horizontal="left" vertical="center" wrapText="1"/>
    </xf>
    <xf numFmtId="41" fontId="7" fillId="0" borderId="4" xfId="0" applyNumberFormat="1" applyFont="1" applyBorder="1" applyAlignment="1">
      <alignment horizontal="left" vertical="center" wrapText="1"/>
    </xf>
    <xf numFmtId="41" fontId="7" fillId="0" borderId="4" xfId="0" applyNumberFormat="1" applyFont="1" applyBorder="1" applyAlignment="1">
      <alignment horizontal="right" vertical="center" wrapText="1"/>
    </xf>
    <xf numFmtId="41" fontId="8" fillId="0" borderId="7" xfId="0" applyNumberFormat="1" applyFont="1" applyBorder="1" applyAlignment="1">
      <alignment horizontal="left" vertical="center" wrapText="1"/>
    </xf>
    <xf numFmtId="41" fontId="7" fillId="0" borderId="2" xfId="0" applyNumberFormat="1" applyFont="1" applyBorder="1" applyAlignment="1">
      <alignment horizontal="left" vertical="center" wrapText="1"/>
    </xf>
    <xf numFmtId="41" fontId="7" fillId="0" borderId="7" xfId="0" applyNumberFormat="1" applyFont="1" applyBorder="1" applyAlignment="1">
      <alignment horizontal="right" vertical="center"/>
    </xf>
    <xf numFmtId="41" fontId="7" fillId="0" borderId="3" xfId="0" applyNumberFormat="1" applyFont="1" applyBorder="1" applyAlignment="1">
      <alignment horizontal="left" vertical="center" wrapText="1"/>
    </xf>
    <xf numFmtId="1" fontId="8" fillId="0" borderId="3" xfId="0" applyNumberFormat="1" applyFont="1" applyBorder="1" applyAlignment="1">
      <alignment horizontal="center" vertical="center"/>
    </xf>
    <xf numFmtId="41" fontId="8" fillId="0" borderId="3" xfId="0" applyNumberFormat="1" applyFont="1" applyBorder="1" applyAlignment="1">
      <alignment horizontal="left" vertical="center" wrapText="1"/>
    </xf>
    <xf numFmtId="41" fontId="8" fillId="0" borderId="6" xfId="0" applyNumberFormat="1" applyFont="1" applyBorder="1" applyAlignment="1">
      <alignment horizontal="left" vertical="center" wrapText="1"/>
    </xf>
    <xf numFmtId="1" fontId="7" fillId="0" borderId="2" xfId="0" applyNumberFormat="1" applyFont="1" applyBorder="1" applyAlignment="1">
      <alignment horizontal="center" vertical="center"/>
    </xf>
    <xf numFmtId="41" fontId="8" fillId="0" borderId="4" xfId="0" applyNumberFormat="1" applyFont="1" applyBorder="1" applyAlignment="1">
      <alignment horizontal="left" vertical="center" wrapText="1"/>
    </xf>
    <xf numFmtId="41" fontId="8" fillId="0" borderId="2" xfId="0" applyNumberFormat="1" applyFont="1" applyBorder="1" applyAlignment="1">
      <alignment horizontal="left" vertical="center" wrapText="1"/>
    </xf>
    <xf numFmtId="3" fontId="7" fillId="0" borderId="3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41" fontId="7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49" fontId="7" fillId="0" borderId="5" xfId="0" applyNumberFormat="1" applyFont="1" applyBorder="1" applyAlignment="1">
      <alignment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41" fontId="6" fillId="0" borderId="2" xfId="0" applyNumberFormat="1" applyFont="1" applyBorder="1" applyAlignment="1">
      <alignment horizontal="right" vertical="center"/>
    </xf>
    <xf numFmtId="41" fontId="6" fillId="0" borderId="3" xfId="0" applyNumberFormat="1" applyFont="1" applyBorder="1" applyAlignment="1">
      <alignment horizontal="right" vertical="center"/>
    </xf>
    <xf numFmtId="41" fontId="6" fillId="0" borderId="6" xfId="0" applyNumberFormat="1" applyFont="1" applyBorder="1" applyAlignment="1">
      <alignment horizontal="right" vertical="center"/>
    </xf>
    <xf numFmtId="41" fontId="5" fillId="0" borderId="1" xfId="0" applyNumberFormat="1" applyFont="1" applyBorder="1" applyAlignment="1">
      <alignment horizontal="right" vertical="center"/>
    </xf>
    <xf numFmtId="41" fontId="6" fillId="0" borderId="1" xfId="0" applyNumberFormat="1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vertical="center"/>
    </xf>
    <xf numFmtId="41" fontId="9" fillId="0" borderId="1" xfId="0" applyNumberFormat="1" applyFont="1" applyBorder="1" applyAlignment="1">
      <alignment horizontal="right" vertical="center"/>
    </xf>
    <xf numFmtId="41" fontId="7" fillId="0" borderId="1" xfId="0" applyNumberFormat="1" applyFont="1" applyBorder="1" applyAlignment="1">
      <alignment vertical="center"/>
    </xf>
    <xf numFmtId="41" fontId="5" fillId="0" borderId="2" xfId="0" applyNumberFormat="1" applyFont="1" applyBorder="1" applyAlignment="1">
      <alignment horizontal="left" vertical="center" wrapText="1"/>
    </xf>
    <xf numFmtId="41" fontId="5" fillId="0" borderId="3" xfId="0" applyNumberFormat="1" applyFont="1" applyBorder="1" applyAlignment="1">
      <alignment horizontal="left" vertical="center" wrapText="1"/>
    </xf>
    <xf numFmtId="41" fontId="5" fillId="0" borderId="6" xfId="0" applyNumberFormat="1" applyFont="1" applyBorder="1" applyAlignment="1">
      <alignment horizontal="left" vertical="center" wrapText="1"/>
    </xf>
    <xf numFmtId="41" fontId="2" fillId="0" borderId="1" xfId="0" applyNumberFormat="1" applyFont="1" applyBorder="1" applyAlignment="1">
      <alignment vertical="center"/>
    </xf>
    <xf numFmtId="41" fontId="4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center"/>
    </xf>
    <xf numFmtId="10" fontId="3" fillId="0" borderId="1" xfId="0" applyNumberFormat="1" applyFont="1" applyBorder="1" applyAlignment="1">
      <alignment horizontal="center" vertical="center"/>
    </xf>
    <xf numFmtId="10" fontId="4" fillId="0" borderId="1" xfId="0" applyNumberFormat="1" applyFont="1" applyBorder="1" applyAlignment="1">
      <alignment horizontal="center" vertical="center"/>
    </xf>
    <xf numFmtId="10" fontId="2" fillId="0" borderId="1" xfId="0" applyNumberFormat="1" applyFont="1" applyBorder="1" applyAlignment="1">
      <alignment horizontal="center" vertical="center"/>
    </xf>
    <xf numFmtId="41" fontId="8" fillId="0" borderId="2" xfId="0" applyNumberFormat="1" applyFont="1" applyBorder="1" applyAlignment="1">
      <alignment horizontal="center" vertical="center" wrapText="1"/>
    </xf>
    <xf numFmtId="41" fontId="8" fillId="0" borderId="3" xfId="0" applyNumberFormat="1" applyFont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left" vertical="center" wrapText="1"/>
    </xf>
    <xf numFmtId="49" fontId="5" fillId="0" borderId="6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Alignment="1">
      <alignment horizontal="right" vertical="center" wrapText="1"/>
    </xf>
    <xf numFmtId="49" fontId="1" fillId="0" borderId="0" xfId="0" applyNumberFormat="1" applyFont="1" applyAlignment="1">
      <alignment horizontal="center" vertical="center" wrapText="1"/>
    </xf>
    <xf numFmtId="41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41" fontId="7" fillId="0" borderId="9" xfId="0" applyNumberFormat="1" applyFont="1" applyBorder="1" applyAlignment="1">
      <alignment horizontal="center" vertical="center"/>
    </xf>
    <xf numFmtId="41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1" fontId="9" fillId="0" borderId="9" xfId="0" applyNumberFormat="1" applyFont="1" applyBorder="1" applyAlignment="1">
      <alignment horizontal="center" vertical="center"/>
    </xf>
    <xf numFmtId="41" fontId="9" fillId="0" borderId="10" xfId="0" applyNumberFormat="1" applyFont="1" applyBorder="1" applyAlignment="1">
      <alignment horizontal="center" vertical="center"/>
    </xf>
    <xf numFmtId="42" fontId="7" fillId="0" borderId="1" xfId="0" applyNumberFormat="1" applyFont="1" applyBorder="1" applyAlignment="1">
      <alignment horizontal="center" vertical="center"/>
    </xf>
    <xf numFmtId="41" fontId="8" fillId="0" borderId="6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1" fontId="8" fillId="0" borderId="2" xfId="0" applyNumberFormat="1" applyFont="1" applyFill="1" applyBorder="1" applyAlignment="1">
      <alignment horizontal="center" vertical="center" wrapText="1"/>
    </xf>
    <xf numFmtId="41" fontId="8" fillId="0" borderId="3" xfId="0" applyNumberFormat="1" applyFont="1" applyFill="1" applyBorder="1" applyAlignment="1">
      <alignment horizontal="center" vertical="center" wrapText="1"/>
    </xf>
    <xf numFmtId="41" fontId="8" fillId="0" borderId="6" xfId="0" applyNumberFormat="1" applyFont="1" applyFill="1" applyBorder="1" applyAlignment="1">
      <alignment horizontal="center" vertical="center" wrapText="1"/>
    </xf>
    <xf numFmtId="41" fontId="8" fillId="0" borderId="12" xfId="0" applyNumberFormat="1" applyFont="1" applyBorder="1" applyAlignment="1">
      <alignment horizontal="center" vertical="center" wrapText="1"/>
    </xf>
    <xf numFmtId="41" fontId="8" fillId="0" borderId="13" xfId="0" applyNumberFormat="1" applyFont="1" applyBorder="1" applyAlignment="1">
      <alignment horizontal="center" vertical="center" wrapText="1"/>
    </xf>
    <xf numFmtId="41" fontId="8" fillId="0" borderId="11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1" fontId="7" fillId="0" borderId="9" xfId="0" applyNumberFormat="1" applyFont="1" applyBorder="1" applyAlignment="1">
      <alignment horizontal="center" vertical="center"/>
    </xf>
    <xf numFmtId="41" fontId="7" fillId="0" borderId="10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49" fontId="0" fillId="0" borderId="6" xfId="0" applyNumberFormat="1" applyBorder="1" applyAlignment="1">
      <alignment horizontal="center" vertical="center" wrapText="1"/>
    </xf>
    <xf numFmtId="0" fontId="5" fillId="0" borderId="6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1" fontId="8" fillId="0" borderId="2" xfId="0" applyNumberFormat="1" applyFont="1" applyBorder="1" applyAlignment="1">
      <alignment horizontal="center" vertical="center"/>
    </xf>
    <xf numFmtId="41" fontId="8" fillId="0" borderId="3" xfId="0" applyNumberFormat="1" applyFont="1" applyBorder="1" applyAlignment="1">
      <alignment horizontal="center" vertical="center"/>
    </xf>
    <xf numFmtId="41" fontId="8" fillId="0" borderId="6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1" fontId="7" fillId="0" borderId="2" xfId="0" applyNumberFormat="1" applyFont="1" applyBorder="1" applyAlignment="1">
      <alignment horizontal="center" vertical="center" wrapText="1"/>
    </xf>
    <xf numFmtId="11" fontId="7" fillId="0" borderId="6" xfId="0" applyNumberFormat="1" applyFont="1" applyBorder="1" applyAlignment="1">
      <alignment horizontal="center" vertical="center" wrapText="1"/>
    </xf>
    <xf numFmtId="11" fontId="6" fillId="0" borderId="2" xfId="0" applyNumberFormat="1" applyFont="1" applyBorder="1" applyAlignment="1">
      <alignment horizontal="center" vertical="center" wrapText="1"/>
    </xf>
    <xf numFmtId="11" fontId="6" fillId="0" borderId="6" xfId="0" applyNumberFormat="1" applyFont="1" applyBorder="1" applyAlignment="1">
      <alignment horizontal="center" vertical="center" wrapText="1"/>
    </xf>
    <xf numFmtId="11" fontId="7" fillId="0" borderId="9" xfId="0" applyNumberFormat="1" applyFont="1" applyBorder="1" applyAlignment="1">
      <alignment horizontal="center" vertical="center" wrapText="1"/>
    </xf>
    <xf numFmtId="11" fontId="7" fillId="0" borderId="14" xfId="0" applyNumberFormat="1" applyFont="1" applyBorder="1" applyAlignment="1">
      <alignment horizontal="center" vertical="center" wrapText="1"/>
    </xf>
    <xf numFmtId="11" fontId="7" fillId="0" borderId="10" xfId="0" applyNumberFormat="1" applyFont="1" applyBorder="1" applyAlignment="1">
      <alignment horizontal="center" vertical="center" wrapText="1"/>
    </xf>
    <xf numFmtId="41" fontId="8" fillId="0" borderId="12" xfId="0" applyNumberFormat="1" applyFont="1" applyBorder="1" applyAlignment="1">
      <alignment horizontal="center" vertical="center"/>
    </xf>
    <xf numFmtId="41" fontId="8" fillId="0" borderId="13" xfId="0" applyNumberFormat="1" applyFont="1" applyBorder="1" applyAlignment="1">
      <alignment horizontal="center" vertical="center"/>
    </xf>
    <xf numFmtId="41" fontId="8" fillId="0" borderId="11" xfId="0" applyNumberFormat="1" applyFont="1" applyBorder="1" applyAlignment="1">
      <alignment horizontal="center" vertical="center"/>
    </xf>
    <xf numFmtId="3" fontId="8" fillId="0" borderId="2" xfId="0" applyNumberFormat="1" applyFont="1" applyBorder="1" applyAlignment="1">
      <alignment horizontal="center" vertical="center"/>
    </xf>
    <xf numFmtId="3" fontId="8" fillId="0" borderId="3" xfId="0" applyNumberFormat="1" applyFont="1" applyBorder="1" applyAlignment="1">
      <alignment horizontal="center" vertical="center"/>
    </xf>
    <xf numFmtId="3" fontId="8" fillId="0" borderId="6" xfId="0" applyNumberFormat="1" applyFont="1" applyBorder="1" applyAlignment="1">
      <alignment horizontal="center" vertical="center"/>
    </xf>
    <xf numFmtId="49" fontId="8" fillId="0" borderId="4" xfId="0" applyNumberFormat="1" applyFont="1" applyBorder="1" applyAlignment="1">
      <alignment horizontal="left" vertical="center" wrapText="1"/>
    </xf>
    <xf numFmtId="49" fontId="8" fillId="0" borderId="7" xfId="0" applyNumberFormat="1" applyFont="1" applyBorder="1" applyAlignment="1">
      <alignment horizontal="left" vertical="center" wrapText="1"/>
    </xf>
    <xf numFmtId="49" fontId="8" fillId="0" borderId="3" xfId="0" applyNumberFormat="1" applyFont="1" applyBorder="1" applyAlignment="1">
      <alignment horizontal="left" vertical="center" wrapText="1"/>
    </xf>
    <xf numFmtId="49" fontId="8" fillId="0" borderId="6" xfId="0" applyNumberFormat="1" applyFont="1" applyBorder="1" applyAlignment="1">
      <alignment horizontal="left" vertical="center" wrapText="1"/>
    </xf>
    <xf numFmtId="41" fontId="8" fillId="0" borderId="12" xfId="0" applyNumberFormat="1" applyFont="1" applyBorder="1" applyAlignment="1">
      <alignment horizontal="right" vertical="center"/>
    </xf>
    <xf numFmtId="41" fontId="8" fillId="0" borderId="13" xfId="0" applyNumberFormat="1" applyFont="1" applyBorder="1" applyAlignment="1">
      <alignment horizontal="right" vertical="center"/>
    </xf>
    <xf numFmtId="41" fontId="8" fillId="0" borderId="11" xfId="0" applyNumberFormat="1" applyFont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15" sqref="A15"/>
    </sheetView>
  </sheetViews>
  <sheetFormatPr defaultColWidth="9.00390625" defaultRowHeight="12.75"/>
  <cols>
    <col min="1" max="1" width="66.75390625" style="0" customWidth="1"/>
    <col min="2" max="2" width="18.25390625" style="0" customWidth="1"/>
  </cols>
  <sheetData>
    <row r="1" spans="1:2" ht="17.25" customHeight="1">
      <c r="A1" s="108" t="s">
        <v>56</v>
      </c>
      <c r="B1" s="108"/>
    </row>
    <row r="2" spans="1:2" ht="17.25" customHeight="1">
      <c r="A2" s="108" t="s">
        <v>83</v>
      </c>
      <c r="B2" s="108"/>
    </row>
    <row r="3" spans="1:2" ht="31.5" customHeight="1">
      <c r="A3" s="109" t="s">
        <v>64</v>
      </c>
      <c r="B3" s="109"/>
    </row>
    <row r="4" ht="12.75">
      <c r="B4" s="20" t="s">
        <v>58</v>
      </c>
    </row>
    <row r="5" spans="1:2" ht="21.75" customHeight="1">
      <c r="A5" t="s">
        <v>57</v>
      </c>
      <c r="B5" s="9">
        <v>355000</v>
      </c>
    </row>
    <row r="6" spans="1:2" ht="24.75" customHeight="1">
      <c r="A6" t="s">
        <v>59</v>
      </c>
      <c r="B6" s="9">
        <v>355000</v>
      </c>
    </row>
    <row r="7" spans="1:2" ht="27" customHeight="1">
      <c r="A7" s="3" t="s">
        <v>60</v>
      </c>
      <c r="B7" s="30">
        <v>355000</v>
      </c>
    </row>
    <row r="8" spans="1:2" ht="25.5" customHeight="1">
      <c r="A8" t="s">
        <v>61</v>
      </c>
      <c r="B8" s="9">
        <v>355000</v>
      </c>
    </row>
    <row r="9" spans="1:2" ht="21.75" customHeight="1">
      <c r="A9" t="s">
        <v>62</v>
      </c>
      <c r="B9" s="9"/>
    </row>
    <row r="10" ht="12.75">
      <c r="B10" s="9"/>
    </row>
    <row r="11" ht="12.75">
      <c r="B11" s="9"/>
    </row>
    <row r="12" ht="12.75">
      <c r="B12" s="9"/>
    </row>
    <row r="13" ht="12.75">
      <c r="B13" s="9"/>
    </row>
    <row r="14" ht="12.75">
      <c r="B14" s="9"/>
    </row>
    <row r="15" ht="12.75">
      <c r="B15" s="9"/>
    </row>
    <row r="16" ht="12.75">
      <c r="B16" s="9"/>
    </row>
  </sheetData>
  <mergeCells count="3">
    <mergeCell ref="A1:B1"/>
    <mergeCell ref="A2:B2"/>
    <mergeCell ref="A3:B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C1">
      <selection activeCell="A2" sqref="A2:J2"/>
    </sheetView>
  </sheetViews>
  <sheetFormatPr defaultColWidth="9.00390625" defaultRowHeight="12.75"/>
  <cols>
    <col min="2" max="2" width="26.75390625" style="0" customWidth="1"/>
    <col min="3" max="3" width="19.125" style="0" customWidth="1"/>
    <col min="4" max="4" width="11.125" style="0" customWidth="1"/>
    <col min="5" max="5" width="10.75390625" style="0" customWidth="1"/>
    <col min="7" max="7" width="11.625" style="0" customWidth="1"/>
    <col min="8" max="10" width="10.625" style="0" bestFit="1" customWidth="1"/>
  </cols>
  <sheetData>
    <row r="1" spans="1:10" ht="18" customHeight="1">
      <c r="A1" s="112" t="s">
        <v>55</v>
      </c>
      <c r="B1" s="112"/>
      <c r="C1" s="112"/>
      <c r="D1" s="112"/>
      <c r="E1" s="112"/>
      <c r="F1" s="112"/>
      <c r="G1" s="112"/>
      <c r="H1" s="112"/>
      <c r="I1" s="112"/>
      <c r="J1" s="112"/>
    </row>
    <row r="2" spans="1:10" ht="29.25" customHeight="1">
      <c r="A2" s="112" t="s">
        <v>83</v>
      </c>
      <c r="B2" s="112"/>
      <c r="C2" s="112"/>
      <c r="D2" s="112"/>
      <c r="E2" s="112"/>
      <c r="F2" s="112"/>
      <c r="G2" s="112"/>
      <c r="H2" s="112"/>
      <c r="I2" s="112"/>
      <c r="J2" s="112"/>
    </row>
    <row r="3" spans="1:10" ht="23.25" customHeight="1">
      <c r="A3" s="116" t="s">
        <v>63</v>
      </c>
      <c r="B3" s="116"/>
      <c r="C3" s="116"/>
      <c r="D3" s="116"/>
      <c r="E3" s="116"/>
      <c r="F3" s="116"/>
      <c r="G3" s="116"/>
      <c r="H3" s="116"/>
      <c r="I3" s="116"/>
      <c r="J3" s="116"/>
    </row>
    <row r="4" spans="1:12" ht="25.5" customHeight="1">
      <c r="A4" s="113" t="s">
        <v>30</v>
      </c>
      <c r="B4" s="113" t="s">
        <v>31</v>
      </c>
      <c r="C4" s="113" t="s">
        <v>32</v>
      </c>
      <c r="D4" s="111" t="s">
        <v>33</v>
      </c>
      <c r="E4" s="111"/>
      <c r="F4" s="111" t="s">
        <v>36</v>
      </c>
      <c r="G4" s="111" t="s">
        <v>41</v>
      </c>
      <c r="H4" s="111" t="s">
        <v>37</v>
      </c>
      <c r="I4" s="111"/>
      <c r="J4" s="111"/>
      <c r="K4" s="19"/>
      <c r="L4" s="19"/>
    </row>
    <row r="5" spans="1:12" ht="22.5">
      <c r="A5" s="114"/>
      <c r="B5" s="114"/>
      <c r="C5" s="114"/>
      <c r="D5" s="28" t="s">
        <v>34</v>
      </c>
      <c r="E5" s="28" t="s">
        <v>35</v>
      </c>
      <c r="F5" s="111"/>
      <c r="G5" s="111"/>
      <c r="H5" s="29" t="s">
        <v>38</v>
      </c>
      <c r="I5" s="29" t="s">
        <v>39</v>
      </c>
      <c r="J5" s="29" t="s">
        <v>40</v>
      </c>
      <c r="K5" s="19"/>
      <c r="L5" s="19"/>
    </row>
    <row r="6" spans="1:10" ht="12.75">
      <c r="A6" s="22">
        <v>926</v>
      </c>
      <c r="B6" s="24" t="s">
        <v>51</v>
      </c>
      <c r="C6" s="22" t="s">
        <v>52</v>
      </c>
      <c r="D6" s="115">
        <v>2004</v>
      </c>
      <c r="E6" s="115">
        <v>2008</v>
      </c>
      <c r="F6" s="115" t="s">
        <v>54</v>
      </c>
      <c r="G6" s="110">
        <v>13567700</v>
      </c>
      <c r="H6" s="110">
        <v>5393800</v>
      </c>
      <c r="I6" s="110">
        <v>2600000</v>
      </c>
      <c r="J6" s="110">
        <v>2512100</v>
      </c>
    </row>
    <row r="7" spans="1:10" ht="12.75">
      <c r="A7" s="22" t="s">
        <v>42</v>
      </c>
      <c r="B7" s="24" t="s">
        <v>50</v>
      </c>
      <c r="C7" s="22" t="s">
        <v>53</v>
      </c>
      <c r="D7" s="115"/>
      <c r="E7" s="115"/>
      <c r="F7" s="115"/>
      <c r="G7" s="110"/>
      <c r="H7" s="110"/>
      <c r="I7" s="110"/>
      <c r="J7" s="110"/>
    </row>
    <row r="8" spans="1:10" ht="12.75">
      <c r="A8" s="22" t="s">
        <v>43</v>
      </c>
      <c r="B8" s="24"/>
      <c r="C8" s="26"/>
      <c r="D8" s="115"/>
      <c r="E8" s="115"/>
      <c r="F8" s="115"/>
      <c r="G8" s="110"/>
      <c r="H8" s="110"/>
      <c r="I8" s="110"/>
      <c r="J8" s="110"/>
    </row>
    <row r="9" spans="1:10" ht="12.75">
      <c r="A9" s="22" t="s">
        <v>44</v>
      </c>
      <c r="B9" s="24"/>
      <c r="C9" s="26"/>
      <c r="D9" s="115"/>
      <c r="E9" s="115"/>
      <c r="F9" s="115"/>
      <c r="G9" s="110"/>
      <c r="H9" s="110"/>
      <c r="I9" s="110"/>
      <c r="J9" s="110"/>
    </row>
    <row r="10" spans="1:10" ht="12.75">
      <c r="A10" s="22"/>
      <c r="B10" s="24"/>
      <c r="C10" s="26"/>
      <c r="D10" s="115"/>
      <c r="E10" s="115"/>
      <c r="F10" s="115"/>
      <c r="G10" s="110"/>
      <c r="H10" s="110"/>
      <c r="I10" s="110"/>
      <c r="J10" s="110"/>
    </row>
    <row r="11" spans="1:10" ht="12.75">
      <c r="A11" s="22">
        <v>92695</v>
      </c>
      <c r="B11" s="24" t="s">
        <v>47</v>
      </c>
      <c r="C11" s="26"/>
      <c r="D11" s="115"/>
      <c r="E11" s="115"/>
      <c r="F11" s="115"/>
      <c r="G11" s="110"/>
      <c r="H11" s="110"/>
      <c r="I11" s="110"/>
      <c r="J11" s="110"/>
    </row>
    <row r="12" spans="1:10" ht="12.75">
      <c r="A12" s="22" t="s">
        <v>45</v>
      </c>
      <c r="B12" s="24" t="s">
        <v>49</v>
      </c>
      <c r="C12" s="26"/>
      <c r="D12" s="115"/>
      <c r="E12" s="115"/>
      <c r="F12" s="115"/>
      <c r="G12" s="110"/>
      <c r="H12" s="110"/>
      <c r="I12" s="110"/>
      <c r="J12" s="110"/>
    </row>
    <row r="13" spans="1:10" ht="12.75">
      <c r="A13" s="23" t="s">
        <v>46</v>
      </c>
      <c r="B13" s="25" t="s">
        <v>48</v>
      </c>
      <c r="C13" s="27"/>
      <c r="D13" s="115"/>
      <c r="E13" s="115"/>
      <c r="F13" s="115"/>
      <c r="G13" s="110"/>
      <c r="H13" s="110"/>
      <c r="I13" s="110"/>
      <c r="J13" s="110"/>
    </row>
    <row r="14" ht="12.75">
      <c r="B14" s="21"/>
    </row>
  </sheetData>
  <mergeCells count="17">
    <mergeCell ref="A1:J1"/>
    <mergeCell ref="H6:H13"/>
    <mergeCell ref="I6:I13"/>
    <mergeCell ref="J6:J13"/>
    <mergeCell ref="A3:J3"/>
    <mergeCell ref="D6:D13"/>
    <mergeCell ref="G4:G5"/>
    <mergeCell ref="F4:F5"/>
    <mergeCell ref="H4:J4"/>
    <mergeCell ref="F6:F13"/>
    <mergeCell ref="G6:G13"/>
    <mergeCell ref="D4:E4"/>
    <mergeCell ref="A2:J2"/>
    <mergeCell ref="A4:A5"/>
    <mergeCell ref="B4:B5"/>
    <mergeCell ref="C4:C5"/>
    <mergeCell ref="E6:E13"/>
  </mergeCells>
  <printOptions/>
  <pageMargins left="0.75" right="0.75" top="1" bottom="1" header="0.5" footer="0.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02"/>
  <sheetViews>
    <sheetView workbookViewId="0" topLeftCell="A1">
      <selection activeCell="G26" sqref="G26"/>
    </sheetView>
  </sheetViews>
  <sheetFormatPr defaultColWidth="9.00390625" defaultRowHeight="12.75"/>
  <cols>
    <col min="1" max="1" width="7.875" style="0" customWidth="1"/>
    <col min="2" max="2" width="11.75390625" style="0" customWidth="1"/>
    <col min="3" max="3" width="13.125" style="0" customWidth="1"/>
    <col min="4" max="4" width="11.25390625" style="0" customWidth="1"/>
    <col min="5" max="5" width="12.25390625" style="0" customWidth="1"/>
  </cols>
  <sheetData>
    <row r="1" spans="1:7" ht="12.75">
      <c r="A1" t="s">
        <v>87</v>
      </c>
      <c r="B1" t="s">
        <v>5</v>
      </c>
      <c r="C1" s="9"/>
      <c r="D1" s="8"/>
      <c r="E1" s="9"/>
      <c r="F1" s="9"/>
      <c r="G1" s="9"/>
    </row>
    <row r="2" spans="2:7" ht="12.75">
      <c r="B2">
        <v>5075000</v>
      </c>
      <c r="C2" s="9"/>
      <c r="D2" s="8"/>
      <c r="E2" s="9"/>
      <c r="F2" s="9"/>
      <c r="G2" s="9"/>
    </row>
    <row r="3" spans="1:7" ht="12.75">
      <c r="A3" s="33">
        <v>2009</v>
      </c>
      <c r="C3" s="9"/>
      <c r="D3" s="8"/>
      <c r="E3" s="9"/>
      <c r="F3" s="9"/>
      <c r="G3" s="9"/>
    </row>
    <row r="4" spans="1:7" ht="12.75">
      <c r="A4" s="33" t="s">
        <v>18</v>
      </c>
      <c r="B4" s="9">
        <v>115000</v>
      </c>
      <c r="C4" s="9">
        <f>B2-B4</f>
        <v>4960000</v>
      </c>
      <c r="D4" s="8">
        <f>C4*5%</f>
        <v>248000</v>
      </c>
      <c r="E4" s="9">
        <f>D4/365*90</f>
        <v>61150.684931506854</v>
      </c>
      <c r="F4" s="9"/>
      <c r="G4" s="9"/>
    </row>
    <row r="5" spans="1:7" ht="12.75">
      <c r="A5" s="33" t="s">
        <v>19</v>
      </c>
      <c r="B5" s="9">
        <v>115000</v>
      </c>
      <c r="C5" s="9">
        <f>C4-B5</f>
        <v>4845000</v>
      </c>
      <c r="D5" s="8">
        <f aca="true" t="shared" si="0" ref="D5:D37">C5*5%</f>
        <v>242250</v>
      </c>
      <c r="E5" s="9">
        <f aca="true" t="shared" si="1" ref="E5:E36">D5/365*90</f>
        <v>59732.87671232876</v>
      </c>
      <c r="F5" s="9"/>
      <c r="G5" s="9"/>
    </row>
    <row r="6" spans="1:7" ht="12.75">
      <c r="A6" s="33" t="s">
        <v>20</v>
      </c>
      <c r="B6" s="9">
        <v>115000</v>
      </c>
      <c r="C6" s="9">
        <f>C5-B6</f>
        <v>4730000</v>
      </c>
      <c r="D6" s="8">
        <f t="shared" si="0"/>
        <v>236500</v>
      </c>
      <c r="E6" s="9">
        <f t="shared" si="1"/>
        <v>58315.068493150684</v>
      </c>
      <c r="F6" s="9"/>
      <c r="G6" s="9"/>
    </row>
    <row r="7" spans="1:7" ht="12.75">
      <c r="A7" s="33" t="s">
        <v>21</v>
      </c>
      <c r="B7" s="9">
        <v>115000</v>
      </c>
      <c r="C7" s="9">
        <f>C6-B7</f>
        <v>4615000</v>
      </c>
      <c r="D7" s="8">
        <f t="shared" si="0"/>
        <v>230750</v>
      </c>
      <c r="E7" s="9">
        <f t="shared" si="1"/>
        <v>56897.260273972606</v>
      </c>
      <c r="F7" s="9"/>
      <c r="G7" s="9"/>
    </row>
    <row r="8" spans="1:7" ht="12.75">
      <c r="A8" s="33">
        <v>2010</v>
      </c>
      <c r="B8" s="9"/>
      <c r="C8" s="9"/>
      <c r="D8" s="8">
        <f t="shared" si="0"/>
        <v>0</v>
      </c>
      <c r="E8" s="9">
        <f t="shared" si="1"/>
        <v>0</v>
      </c>
      <c r="F8" s="9"/>
      <c r="G8" s="9"/>
    </row>
    <row r="9" spans="1:7" ht="12.75">
      <c r="A9" s="33" t="s">
        <v>18</v>
      </c>
      <c r="B9" s="9">
        <v>115000</v>
      </c>
      <c r="C9" s="9">
        <f>C7-B9</f>
        <v>4500000</v>
      </c>
      <c r="D9" s="8">
        <f t="shared" si="0"/>
        <v>225000</v>
      </c>
      <c r="E9" s="9">
        <f t="shared" si="1"/>
        <v>55479.45205479452</v>
      </c>
      <c r="F9" s="9"/>
      <c r="G9" s="9"/>
    </row>
    <row r="10" spans="1:7" ht="12.75">
      <c r="A10" s="33" t="s">
        <v>19</v>
      </c>
      <c r="B10" s="9">
        <v>115000</v>
      </c>
      <c r="C10" s="9">
        <f>C9-B10</f>
        <v>4385000</v>
      </c>
      <c r="D10" s="8">
        <f t="shared" si="0"/>
        <v>219250</v>
      </c>
      <c r="E10" s="9">
        <f t="shared" si="1"/>
        <v>54061.64383561644</v>
      </c>
      <c r="F10" s="9"/>
      <c r="G10" s="9"/>
    </row>
    <row r="11" spans="1:7" ht="12.75">
      <c r="A11" s="33" t="s">
        <v>20</v>
      </c>
      <c r="B11" s="9">
        <v>115000</v>
      </c>
      <c r="C11" s="9">
        <f>C10-B11</f>
        <v>4270000</v>
      </c>
      <c r="D11" s="8">
        <f t="shared" si="0"/>
        <v>213500</v>
      </c>
      <c r="E11" s="9">
        <f t="shared" si="1"/>
        <v>52643.83561643835</v>
      </c>
      <c r="F11" s="9"/>
      <c r="G11" s="9"/>
    </row>
    <row r="12" spans="1:7" ht="12.75">
      <c r="A12" s="33" t="s">
        <v>21</v>
      </c>
      <c r="B12" s="9">
        <v>115000</v>
      </c>
      <c r="C12" s="9">
        <f>C11-B12</f>
        <v>4155000</v>
      </c>
      <c r="D12" s="8">
        <f t="shared" si="0"/>
        <v>207750</v>
      </c>
      <c r="E12" s="9">
        <f t="shared" si="1"/>
        <v>51226.02739726027</v>
      </c>
      <c r="F12" s="9"/>
      <c r="G12" s="9"/>
    </row>
    <row r="13" spans="1:7" ht="12.75">
      <c r="A13" s="33">
        <v>2011</v>
      </c>
      <c r="B13" s="9"/>
      <c r="C13" s="9"/>
      <c r="D13" s="8">
        <f t="shared" si="0"/>
        <v>0</v>
      </c>
      <c r="E13" s="9">
        <f>D13/365*90</f>
        <v>0</v>
      </c>
      <c r="F13" s="9"/>
      <c r="G13" s="9"/>
    </row>
    <row r="14" spans="1:7" ht="12.75">
      <c r="A14" s="33" t="s">
        <v>18</v>
      </c>
      <c r="B14" s="9">
        <v>250000</v>
      </c>
      <c r="C14" s="9">
        <f>C12-B14</f>
        <v>3905000</v>
      </c>
      <c r="D14" s="8">
        <f t="shared" si="0"/>
        <v>195250</v>
      </c>
      <c r="E14" s="9">
        <f t="shared" si="1"/>
        <v>48143.83561643835</v>
      </c>
      <c r="F14" s="9"/>
      <c r="G14" s="9"/>
    </row>
    <row r="15" spans="1:7" ht="12.75">
      <c r="A15" s="33" t="s">
        <v>19</v>
      </c>
      <c r="B15" s="9">
        <v>250000</v>
      </c>
      <c r="C15" s="9">
        <f>C14-B15</f>
        <v>3655000</v>
      </c>
      <c r="D15" s="8">
        <f t="shared" si="0"/>
        <v>182750</v>
      </c>
      <c r="E15" s="9">
        <f t="shared" si="1"/>
        <v>45061.643835616436</v>
      </c>
      <c r="F15" s="9"/>
      <c r="G15" s="9"/>
    </row>
    <row r="16" spans="1:7" ht="12.75">
      <c r="A16" s="33" t="s">
        <v>20</v>
      </c>
      <c r="B16" s="9">
        <v>250000</v>
      </c>
      <c r="C16" s="9">
        <f>C15-B16</f>
        <v>3405000</v>
      </c>
      <c r="D16" s="8">
        <f t="shared" si="0"/>
        <v>170250</v>
      </c>
      <c r="E16" s="9">
        <f t="shared" si="1"/>
        <v>41979.45205479452</v>
      </c>
      <c r="F16" s="9"/>
      <c r="G16" s="9"/>
    </row>
    <row r="17" spans="1:7" ht="12.75">
      <c r="A17" s="33" t="s">
        <v>21</v>
      </c>
      <c r="B17" s="9">
        <v>250000</v>
      </c>
      <c r="C17" s="9">
        <f>C16-B17</f>
        <v>3155000</v>
      </c>
      <c r="D17" s="8">
        <f t="shared" si="0"/>
        <v>157750</v>
      </c>
      <c r="E17" s="9">
        <f t="shared" si="1"/>
        <v>38897.2602739726</v>
      </c>
      <c r="F17" s="9"/>
      <c r="G17" s="9"/>
    </row>
    <row r="18" spans="1:7" ht="12.75">
      <c r="A18" s="33">
        <v>2012</v>
      </c>
      <c r="B18" s="9"/>
      <c r="C18" s="9"/>
      <c r="D18" s="8">
        <f t="shared" si="0"/>
        <v>0</v>
      </c>
      <c r="E18" s="9">
        <f t="shared" si="1"/>
        <v>0</v>
      </c>
      <c r="F18" s="9"/>
      <c r="G18" s="9"/>
    </row>
    <row r="19" spans="1:7" ht="12.75">
      <c r="A19" s="33" t="s">
        <v>18</v>
      </c>
      <c r="B19" s="9">
        <v>250000</v>
      </c>
      <c r="C19" s="9">
        <f>C17-B19</f>
        <v>2905000</v>
      </c>
      <c r="D19" s="8">
        <f t="shared" si="0"/>
        <v>145250</v>
      </c>
      <c r="E19" s="9">
        <f t="shared" si="1"/>
        <v>35815.068493150684</v>
      </c>
      <c r="F19" s="9"/>
      <c r="G19" s="9"/>
    </row>
    <row r="20" spans="1:7" ht="12.75">
      <c r="A20" s="33" t="s">
        <v>19</v>
      </c>
      <c r="B20" s="9">
        <v>250000</v>
      </c>
      <c r="C20" s="9">
        <f>C19-B20</f>
        <v>2655000</v>
      </c>
      <c r="D20" s="8">
        <f t="shared" si="0"/>
        <v>132750</v>
      </c>
      <c r="E20" s="9">
        <f t="shared" si="1"/>
        <v>32732.87671232877</v>
      </c>
      <c r="F20" s="9"/>
      <c r="G20" s="9"/>
    </row>
    <row r="21" spans="1:7" ht="12.75">
      <c r="A21" s="33" t="s">
        <v>20</v>
      </c>
      <c r="B21" s="9">
        <v>250000</v>
      </c>
      <c r="C21" s="9">
        <f>C20-B21</f>
        <v>2405000</v>
      </c>
      <c r="D21" s="8">
        <f t="shared" si="0"/>
        <v>120250</v>
      </c>
      <c r="E21" s="9">
        <f t="shared" si="1"/>
        <v>29650.68493150685</v>
      </c>
      <c r="F21" s="9"/>
      <c r="G21" s="9"/>
    </row>
    <row r="22" spans="1:7" ht="12.75">
      <c r="A22" s="33" t="s">
        <v>21</v>
      </c>
      <c r="B22" s="9">
        <v>250000</v>
      </c>
      <c r="C22" s="9">
        <f>C21-B22</f>
        <v>2155000</v>
      </c>
      <c r="D22" s="8">
        <f t="shared" si="0"/>
        <v>107750</v>
      </c>
      <c r="E22" s="9">
        <f t="shared" si="1"/>
        <v>26568.493150684935</v>
      </c>
      <c r="F22" s="9"/>
      <c r="G22" s="9"/>
    </row>
    <row r="23" spans="1:7" ht="12.75">
      <c r="A23" s="33">
        <v>2013</v>
      </c>
      <c r="B23" s="9"/>
      <c r="C23" s="9"/>
      <c r="D23" s="8">
        <f t="shared" si="0"/>
        <v>0</v>
      </c>
      <c r="E23" s="9">
        <f t="shared" si="1"/>
        <v>0</v>
      </c>
      <c r="F23" s="9"/>
      <c r="G23" s="9"/>
    </row>
    <row r="24" spans="1:7" ht="12.75">
      <c r="A24" s="33" t="s">
        <v>18</v>
      </c>
      <c r="B24" s="9">
        <v>250000</v>
      </c>
      <c r="C24" s="9">
        <f>C22-B24</f>
        <v>1905000</v>
      </c>
      <c r="D24" s="8">
        <f t="shared" si="0"/>
        <v>95250</v>
      </c>
      <c r="E24" s="9">
        <f t="shared" si="1"/>
        <v>23486.301369863013</v>
      </c>
      <c r="F24" s="9"/>
      <c r="G24" s="9"/>
    </row>
    <row r="25" spans="1:7" ht="12.75">
      <c r="A25" s="33" t="s">
        <v>19</v>
      </c>
      <c r="B25" s="9">
        <v>250000</v>
      </c>
      <c r="C25" s="9">
        <f>C24-B25</f>
        <v>1655000</v>
      </c>
      <c r="D25" s="8">
        <f t="shared" si="0"/>
        <v>82750</v>
      </c>
      <c r="E25" s="9">
        <f t="shared" si="1"/>
        <v>20404.109589041098</v>
      </c>
      <c r="F25" s="9"/>
      <c r="G25" s="9"/>
    </row>
    <row r="26" spans="1:7" ht="12.75">
      <c r="A26" s="33" t="s">
        <v>20</v>
      </c>
      <c r="B26" s="9">
        <v>250000</v>
      </c>
      <c r="C26" s="9">
        <f>C25-B26</f>
        <v>1405000</v>
      </c>
      <c r="D26" s="8">
        <f t="shared" si="0"/>
        <v>70250</v>
      </c>
      <c r="E26" s="9">
        <f t="shared" si="1"/>
        <v>17321.917808219176</v>
      </c>
      <c r="F26" s="9"/>
      <c r="G26" s="9"/>
    </row>
    <row r="27" spans="1:7" ht="12.75">
      <c r="A27" s="33" t="s">
        <v>21</v>
      </c>
      <c r="B27" s="9">
        <v>250000</v>
      </c>
      <c r="C27" s="9">
        <f>C26-B27</f>
        <v>1155000</v>
      </c>
      <c r="D27" s="8">
        <f t="shared" si="0"/>
        <v>57750</v>
      </c>
      <c r="E27" s="9">
        <f t="shared" si="1"/>
        <v>14239.72602739726</v>
      </c>
      <c r="F27" s="9"/>
      <c r="G27" s="9"/>
    </row>
    <row r="28" spans="1:7" ht="12.75">
      <c r="A28" s="33">
        <v>2014</v>
      </c>
      <c r="B28" s="9"/>
      <c r="C28" s="9"/>
      <c r="D28" s="8">
        <f t="shared" si="0"/>
        <v>0</v>
      </c>
      <c r="E28" s="9">
        <f t="shared" si="1"/>
        <v>0</v>
      </c>
      <c r="F28" s="9"/>
      <c r="G28" s="9"/>
    </row>
    <row r="29" spans="1:7" ht="12.75">
      <c r="A29" s="33" t="s">
        <v>18</v>
      </c>
      <c r="B29" s="9">
        <v>200000</v>
      </c>
      <c r="C29" s="9">
        <f>C27-B29</f>
        <v>955000</v>
      </c>
      <c r="D29" s="8">
        <f t="shared" si="0"/>
        <v>47750</v>
      </c>
      <c r="E29" s="9">
        <f t="shared" si="1"/>
        <v>11773.972602739726</v>
      </c>
      <c r="F29" s="9"/>
      <c r="G29" s="9"/>
    </row>
    <row r="30" spans="1:7" ht="12.75">
      <c r="A30" s="33" t="s">
        <v>19</v>
      </c>
      <c r="B30" s="9">
        <v>200000</v>
      </c>
      <c r="C30" s="9">
        <f>C29-B30</f>
        <v>755000</v>
      </c>
      <c r="D30" s="8">
        <f t="shared" si="0"/>
        <v>37750</v>
      </c>
      <c r="E30" s="9">
        <f t="shared" si="1"/>
        <v>9308.219178082192</v>
      </c>
      <c r="F30" s="9"/>
      <c r="G30" s="9"/>
    </row>
    <row r="31" spans="1:7" ht="12.75">
      <c r="A31" s="33" t="s">
        <v>20</v>
      </c>
      <c r="B31" s="9">
        <v>200000</v>
      </c>
      <c r="C31" s="9">
        <f>C30-B31</f>
        <v>555000</v>
      </c>
      <c r="D31" s="8">
        <f t="shared" si="0"/>
        <v>27750</v>
      </c>
      <c r="E31" s="9">
        <f t="shared" si="1"/>
        <v>6842.465753424657</v>
      </c>
      <c r="F31" s="9"/>
      <c r="G31" s="9"/>
    </row>
    <row r="32" spans="1:7" ht="12.75">
      <c r="A32" s="33" t="s">
        <v>21</v>
      </c>
      <c r="B32" s="9">
        <v>200000</v>
      </c>
      <c r="C32" s="9">
        <f>C31-B32</f>
        <v>355000</v>
      </c>
      <c r="D32" s="8">
        <f t="shared" si="0"/>
        <v>17750</v>
      </c>
      <c r="E32" s="9">
        <f t="shared" si="1"/>
        <v>4376.712328767124</v>
      </c>
      <c r="F32" s="9"/>
      <c r="G32" s="9"/>
    </row>
    <row r="33" spans="1:7" ht="12.75">
      <c r="A33" s="33" t="s">
        <v>88</v>
      </c>
      <c r="C33" s="9"/>
      <c r="D33" s="8">
        <f t="shared" si="0"/>
        <v>0</v>
      </c>
      <c r="E33" s="9">
        <f t="shared" si="1"/>
        <v>0</v>
      </c>
      <c r="F33" s="9"/>
      <c r="G33" s="9"/>
    </row>
    <row r="34" spans="1:7" ht="12.75">
      <c r="A34" s="33" t="s">
        <v>18</v>
      </c>
      <c r="B34" s="9">
        <v>100000</v>
      </c>
      <c r="C34" s="9">
        <f>C32-B34</f>
        <v>255000</v>
      </c>
      <c r="D34" s="8">
        <f t="shared" si="0"/>
        <v>12750</v>
      </c>
      <c r="E34" s="9">
        <f t="shared" si="1"/>
        <v>3143.8356164383563</v>
      </c>
      <c r="F34" s="9"/>
      <c r="G34" s="9"/>
    </row>
    <row r="35" spans="1:7" ht="12.75">
      <c r="A35" s="33" t="s">
        <v>19</v>
      </c>
      <c r="B35" s="9">
        <v>100000</v>
      </c>
      <c r="C35" s="9">
        <f>C34-B35</f>
        <v>155000</v>
      </c>
      <c r="D35" s="8">
        <f t="shared" si="0"/>
        <v>7750</v>
      </c>
      <c r="E35" s="9">
        <f t="shared" si="1"/>
        <v>1910.9589041095892</v>
      </c>
      <c r="F35" s="9"/>
      <c r="G35" s="9"/>
    </row>
    <row r="36" spans="1:7" ht="12.75">
      <c r="A36" s="33" t="s">
        <v>20</v>
      </c>
      <c r="B36" s="9">
        <v>100000</v>
      </c>
      <c r="C36" s="9">
        <f>C35-B36</f>
        <v>55000</v>
      </c>
      <c r="D36" s="8">
        <f t="shared" si="0"/>
        <v>2750</v>
      </c>
      <c r="E36" s="9">
        <f t="shared" si="1"/>
        <v>678.0821917808219</v>
      </c>
      <c r="F36" s="9"/>
      <c r="G36" s="9"/>
    </row>
    <row r="37" spans="1:7" ht="12.75">
      <c r="A37" s="33" t="s">
        <v>21</v>
      </c>
      <c r="B37" s="9">
        <v>55000</v>
      </c>
      <c r="C37" s="9">
        <f>C36-B37</f>
        <v>0</v>
      </c>
      <c r="D37" s="8">
        <f t="shared" si="0"/>
        <v>0</v>
      </c>
      <c r="E37" s="9"/>
      <c r="F37" s="9"/>
      <c r="G37" s="9"/>
    </row>
    <row r="38" spans="1:7" ht="12.75">
      <c r="A38" s="33"/>
      <c r="C38" s="9"/>
      <c r="D38" s="8"/>
      <c r="E38" s="9"/>
      <c r="F38" s="9"/>
      <c r="G38" s="9"/>
    </row>
    <row r="39" spans="1:7" ht="12.75">
      <c r="A39" s="33"/>
      <c r="C39" s="9"/>
      <c r="D39" s="8"/>
      <c r="E39" s="9"/>
      <c r="F39" s="9"/>
      <c r="G39" s="9"/>
    </row>
    <row r="40" spans="1:7" ht="12.75">
      <c r="A40" s="33"/>
      <c r="C40" s="9"/>
      <c r="D40" s="8"/>
      <c r="E40" s="9"/>
      <c r="F40" s="9"/>
      <c r="G40" s="9"/>
    </row>
    <row r="41" spans="1:7" ht="12.75">
      <c r="A41" s="33"/>
      <c r="C41" s="9"/>
      <c r="D41" s="8"/>
      <c r="E41" s="9"/>
      <c r="F41" s="9"/>
      <c r="G41" s="9"/>
    </row>
    <row r="42" spans="1:7" ht="12.75">
      <c r="A42" s="33"/>
      <c r="C42" s="9"/>
      <c r="D42" s="8"/>
      <c r="E42" s="9"/>
      <c r="F42" s="9"/>
      <c r="G42" s="9"/>
    </row>
    <row r="43" spans="1:7" ht="12.75">
      <c r="A43" s="33"/>
      <c r="C43" s="9"/>
      <c r="D43" s="8"/>
      <c r="E43" s="9"/>
      <c r="F43" s="9"/>
      <c r="G43" s="9"/>
    </row>
    <row r="44" spans="1:7" ht="12.75">
      <c r="A44" s="33"/>
      <c r="C44" s="9"/>
      <c r="D44" s="8"/>
      <c r="E44" s="9"/>
      <c r="F44" s="9"/>
      <c r="G44" s="9"/>
    </row>
    <row r="45" spans="1:7" ht="12.75">
      <c r="A45" s="33"/>
      <c r="C45" s="9"/>
      <c r="D45" s="8"/>
      <c r="E45" s="9"/>
      <c r="F45" s="9"/>
      <c r="G45" s="9"/>
    </row>
    <row r="46" spans="1:7" ht="12.75">
      <c r="A46" s="33"/>
      <c r="C46" s="9"/>
      <c r="D46" s="8"/>
      <c r="E46" s="9"/>
      <c r="F46" s="9"/>
      <c r="G46" s="9"/>
    </row>
    <row r="47" spans="1:7" ht="12.75">
      <c r="A47" s="33"/>
      <c r="C47" s="9"/>
      <c r="D47" s="8"/>
      <c r="E47" s="9"/>
      <c r="F47" s="9"/>
      <c r="G47" s="9"/>
    </row>
    <row r="48" spans="1:7" ht="12.75">
      <c r="A48" s="33"/>
      <c r="C48" s="9"/>
      <c r="D48" s="8"/>
      <c r="E48" s="9"/>
      <c r="F48" s="9"/>
      <c r="G48" s="9"/>
    </row>
    <row r="49" spans="1:7" ht="12.75">
      <c r="A49" s="33"/>
      <c r="C49" s="9"/>
      <c r="D49" s="8"/>
      <c r="E49" s="9"/>
      <c r="F49" s="9"/>
      <c r="G49" s="9"/>
    </row>
    <row r="50" spans="1:7" ht="12.75">
      <c r="A50" s="33"/>
      <c r="C50" s="9"/>
      <c r="D50" s="8"/>
      <c r="E50" s="9"/>
      <c r="F50" s="9"/>
      <c r="G50" s="9"/>
    </row>
    <row r="51" spans="1:7" ht="12.75">
      <c r="A51" s="33"/>
      <c r="C51" s="9"/>
      <c r="D51" s="8"/>
      <c r="E51" s="9"/>
      <c r="F51" s="9"/>
      <c r="G51" s="9"/>
    </row>
    <row r="52" spans="1:7" ht="12.75">
      <c r="A52" s="33"/>
      <c r="C52" s="9"/>
      <c r="D52" s="8"/>
      <c r="E52" s="9"/>
      <c r="F52" s="9"/>
      <c r="G52" s="9"/>
    </row>
    <row r="53" spans="1:7" ht="12.75">
      <c r="A53" s="33"/>
      <c r="C53" s="9"/>
      <c r="D53" s="8"/>
      <c r="E53" s="9"/>
      <c r="F53" s="9"/>
      <c r="G53" s="9"/>
    </row>
    <row r="54" spans="1:7" ht="12.75">
      <c r="A54" s="33"/>
      <c r="C54" s="9"/>
      <c r="D54" s="8"/>
      <c r="E54" s="9"/>
      <c r="F54" s="9"/>
      <c r="G54" s="9"/>
    </row>
    <row r="55" spans="1:7" ht="12.75">
      <c r="A55" s="33"/>
      <c r="C55" s="9"/>
      <c r="D55" s="8"/>
      <c r="E55" s="9"/>
      <c r="F55" s="9"/>
      <c r="G55" s="9"/>
    </row>
    <row r="56" spans="1:7" ht="12.75">
      <c r="A56" s="33"/>
      <c r="C56" s="9"/>
      <c r="D56" s="8"/>
      <c r="E56" s="9"/>
      <c r="F56" s="9"/>
      <c r="G56" s="9"/>
    </row>
    <row r="57" spans="1:7" ht="12.75">
      <c r="A57" s="33"/>
      <c r="C57" s="9"/>
      <c r="D57" s="8"/>
      <c r="E57" s="9"/>
      <c r="F57" s="9"/>
      <c r="G57" s="9"/>
    </row>
    <row r="58" spans="1:7" ht="12.75">
      <c r="A58" s="33"/>
      <c r="C58" s="9"/>
      <c r="D58" s="8"/>
      <c r="E58" s="9"/>
      <c r="F58" s="9"/>
      <c r="G58" s="9"/>
    </row>
    <row r="59" spans="1:7" ht="12.75">
      <c r="A59" s="33"/>
      <c r="C59" s="9"/>
      <c r="D59" s="8"/>
      <c r="E59" s="9"/>
      <c r="F59" s="9"/>
      <c r="G59" s="9"/>
    </row>
    <row r="60" spans="3:7" ht="12.75">
      <c r="C60" s="9"/>
      <c r="D60" s="8"/>
      <c r="E60" s="9"/>
      <c r="F60" s="9"/>
      <c r="G60" s="9"/>
    </row>
    <row r="61" spans="3:7" ht="12.75">
      <c r="C61" s="9"/>
      <c r="D61" s="8"/>
      <c r="E61" s="9"/>
      <c r="F61" s="9"/>
      <c r="G61" s="9"/>
    </row>
    <row r="62" spans="3:7" ht="12.75">
      <c r="C62" s="9"/>
      <c r="D62" s="8"/>
      <c r="E62" s="9"/>
      <c r="F62" s="9"/>
      <c r="G62" s="9"/>
    </row>
    <row r="63" spans="3:7" ht="12.75">
      <c r="C63" s="9"/>
      <c r="D63" s="8"/>
      <c r="E63" s="9"/>
      <c r="F63" s="9"/>
      <c r="G63" s="9"/>
    </row>
    <row r="64" spans="3:7" ht="12.75">
      <c r="C64" s="9"/>
      <c r="D64" s="8"/>
      <c r="E64" s="9"/>
      <c r="F64" s="9"/>
      <c r="G64" s="9"/>
    </row>
    <row r="65" spans="3:7" ht="12.75">
      <c r="C65" s="9"/>
      <c r="D65" s="8"/>
      <c r="E65" s="9"/>
      <c r="F65" s="9"/>
      <c r="G65" s="9"/>
    </row>
    <row r="66" spans="3:7" ht="12.75">
      <c r="C66" s="9"/>
      <c r="D66" s="8"/>
      <c r="E66" s="9"/>
      <c r="F66" s="9"/>
      <c r="G66" s="9"/>
    </row>
    <row r="67" spans="3:7" ht="12.75">
      <c r="C67" s="9"/>
      <c r="D67" s="8"/>
      <c r="E67" s="9"/>
      <c r="F67" s="9"/>
      <c r="G67" s="9"/>
    </row>
    <row r="68" spans="3:7" ht="12.75">
      <c r="C68" s="9"/>
      <c r="D68" s="8"/>
      <c r="E68" s="9"/>
      <c r="F68" s="9"/>
      <c r="G68" s="9"/>
    </row>
    <row r="69" spans="3:7" ht="12.75">
      <c r="C69" s="9"/>
      <c r="D69" s="8"/>
      <c r="E69" s="9"/>
      <c r="F69" s="9"/>
      <c r="G69" s="9"/>
    </row>
    <row r="70" spans="3:7" ht="12.75">
      <c r="C70" s="9"/>
      <c r="D70" s="8"/>
      <c r="E70" s="9"/>
      <c r="F70" s="9"/>
      <c r="G70" s="9"/>
    </row>
    <row r="71" spans="3:7" ht="12.75">
      <c r="C71" s="9"/>
      <c r="D71" s="8"/>
      <c r="E71" s="9"/>
      <c r="F71" s="9"/>
      <c r="G71" s="9"/>
    </row>
    <row r="72" spans="3:7" ht="12.75">
      <c r="C72" s="9"/>
      <c r="D72" s="8"/>
      <c r="E72" s="9"/>
      <c r="F72" s="9"/>
      <c r="G72" s="9"/>
    </row>
    <row r="73" spans="3:7" ht="12.75">
      <c r="C73" s="9"/>
      <c r="D73" s="8"/>
      <c r="E73" s="9"/>
      <c r="F73" s="9"/>
      <c r="G73" s="9"/>
    </row>
    <row r="74" spans="3:7" ht="12.75">
      <c r="C74" s="9"/>
      <c r="D74" s="8"/>
      <c r="E74" s="9"/>
      <c r="F74" s="9"/>
      <c r="G74" s="9"/>
    </row>
    <row r="75" spans="3:7" ht="12.75">
      <c r="C75" s="9"/>
      <c r="D75" s="8"/>
      <c r="E75" s="9"/>
      <c r="F75" s="9"/>
      <c r="G75" s="9"/>
    </row>
    <row r="76" spans="3:7" ht="12.75">
      <c r="C76" s="9"/>
      <c r="D76" s="8"/>
      <c r="E76" s="9"/>
      <c r="F76" s="9"/>
      <c r="G76" s="9"/>
    </row>
    <row r="77" spans="3:7" ht="12.75">
      <c r="C77" s="9"/>
      <c r="D77" s="8"/>
      <c r="E77" s="9"/>
      <c r="F77" s="9"/>
      <c r="G77" s="9"/>
    </row>
    <row r="78" spans="3:7" ht="12.75">
      <c r="C78" s="9"/>
      <c r="D78" s="8"/>
      <c r="E78" s="9"/>
      <c r="F78" s="9"/>
      <c r="G78" s="9"/>
    </row>
    <row r="79" spans="3:7" ht="12.75">
      <c r="C79" s="9"/>
      <c r="D79" s="8"/>
      <c r="E79" s="9"/>
      <c r="F79" s="9"/>
      <c r="G79" s="9"/>
    </row>
    <row r="80" spans="3:7" ht="12.75">
      <c r="C80" s="9"/>
      <c r="D80" s="8"/>
      <c r="E80" s="9"/>
      <c r="F80" s="9"/>
      <c r="G80" s="9"/>
    </row>
    <row r="81" spans="3:7" ht="12.75">
      <c r="C81" s="9"/>
      <c r="D81" s="8"/>
      <c r="E81" s="9"/>
      <c r="F81" s="9"/>
      <c r="G81" s="9"/>
    </row>
    <row r="82" spans="3:7" ht="12.75">
      <c r="C82" s="9"/>
      <c r="D82" s="8"/>
      <c r="E82" s="9"/>
      <c r="F82" s="9"/>
      <c r="G82" s="9"/>
    </row>
    <row r="83" spans="3:7" ht="12.75">
      <c r="C83" s="9"/>
      <c r="D83" s="8"/>
      <c r="E83" s="9"/>
      <c r="F83" s="9"/>
      <c r="G83" s="9"/>
    </row>
    <row r="84" spans="3:7" ht="12.75">
      <c r="C84" s="9"/>
      <c r="D84" s="8"/>
      <c r="E84" s="9"/>
      <c r="F84" s="9"/>
      <c r="G84" s="9"/>
    </row>
    <row r="85" spans="3:7" ht="12.75">
      <c r="C85" s="9"/>
      <c r="D85" s="8"/>
      <c r="E85" s="9"/>
      <c r="F85" s="9"/>
      <c r="G85" s="9"/>
    </row>
    <row r="86" spans="3:7" ht="12.75">
      <c r="C86" s="9"/>
      <c r="D86" s="8"/>
      <c r="E86" s="9"/>
      <c r="F86" s="9"/>
      <c r="G86" s="9"/>
    </row>
    <row r="87" spans="3:7" ht="12.75">
      <c r="C87" s="9"/>
      <c r="D87" s="8"/>
      <c r="E87" s="9"/>
      <c r="F87" s="9"/>
      <c r="G87" s="9"/>
    </row>
    <row r="88" spans="3:7" ht="12.75">
      <c r="C88" s="9"/>
      <c r="D88" s="8"/>
      <c r="E88" s="9"/>
      <c r="F88" s="9"/>
      <c r="G88" s="9"/>
    </row>
    <row r="89" spans="3:7" ht="12.75">
      <c r="C89" s="9"/>
      <c r="D89" s="8"/>
      <c r="E89" s="9"/>
      <c r="F89" s="9"/>
      <c r="G89" s="9"/>
    </row>
    <row r="90" spans="3:7" ht="12.75">
      <c r="C90" s="9"/>
      <c r="D90" s="8"/>
      <c r="E90" s="9"/>
      <c r="F90" s="9"/>
      <c r="G90" s="9"/>
    </row>
    <row r="91" spans="3:7" ht="12.75">
      <c r="C91" s="9"/>
      <c r="D91" s="8"/>
      <c r="E91" s="9"/>
      <c r="F91" s="9"/>
      <c r="G91" s="9"/>
    </row>
    <row r="92" spans="3:7" ht="12.75">
      <c r="C92" s="9"/>
      <c r="D92" s="8"/>
      <c r="E92" s="9"/>
      <c r="F92" s="9"/>
      <c r="G92" s="9"/>
    </row>
    <row r="93" spans="3:7" ht="12.75">
      <c r="C93" s="9"/>
      <c r="D93" s="8"/>
      <c r="E93" s="9"/>
      <c r="F93" s="9"/>
      <c r="G93" s="9"/>
    </row>
    <row r="94" spans="3:7" ht="12.75">
      <c r="C94" s="9"/>
      <c r="D94" s="8"/>
      <c r="E94" s="9"/>
      <c r="F94" s="9"/>
      <c r="G94" s="9"/>
    </row>
    <row r="95" spans="3:7" ht="12.75">
      <c r="C95" s="9"/>
      <c r="D95" s="8"/>
      <c r="E95" s="9"/>
      <c r="F95" s="9"/>
      <c r="G95" s="9"/>
    </row>
    <row r="96" spans="3:7" ht="12.75">
      <c r="C96" s="9"/>
      <c r="D96" s="8"/>
      <c r="E96" s="9"/>
      <c r="F96" s="9"/>
      <c r="G96" s="9"/>
    </row>
    <row r="97" spans="3:7" ht="12.75">
      <c r="C97" s="9"/>
      <c r="D97" s="8"/>
      <c r="E97" s="9"/>
      <c r="F97" s="9"/>
      <c r="G97" s="9"/>
    </row>
    <row r="98" spans="3:7" ht="12.75">
      <c r="C98" s="9"/>
      <c r="D98" s="8"/>
      <c r="E98" s="9"/>
      <c r="F98" s="9"/>
      <c r="G98" s="9"/>
    </row>
    <row r="99" spans="3:7" ht="12.75">
      <c r="C99" s="9"/>
      <c r="D99" s="8"/>
      <c r="E99" s="9"/>
      <c r="F99" s="9"/>
      <c r="G99" s="9"/>
    </row>
    <row r="100" spans="3:7" ht="12.75">
      <c r="C100" s="9"/>
      <c r="D100" s="8"/>
      <c r="E100" s="9"/>
      <c r="F100" s="9"/>
      <c r="G100" s="9"/>
    </row>
    <row r="101" spans="3:7" ht="12.75">
      <c r="C101" s="9"/>
      <c r="D101" s="8"/>
      <c r="E101" s="9"/>
      <c r="F101" s="9"/>
      <c r="G101" s="9"/>
    </row>
    <row r="102" spans="3:7" ht="12.75">
      <c r="C102" s="9"/>
      <c r="D102" s="8"/>
      <c r="E102" s="9"/>
      <c r="F102" s="9"/>
      <c r="G102" s="9"/>
    </row>
    <row r="103" spans="3:7" ht="12.75">
      <c r="C103" s="9"/>
      <c r="D103" s="8"/>
      <c r="E103" s="9"/>
      <c r="F103" s="9"/>
      <c r="G103" s="9"/>
    </row>
    <row r="104" spans="3:7" ht="12.75">
      <c r="C104" s="9"/>
      <c r="D104" s="8"/>
      <c r="E104" s="9"/>
      <c r="F104" s="9"/>
      <c r="G104" s="9"/>
    </row>
    <row r="105" spans="3:7" ht="12.75">
      <c r="C105" s="9"/>
      <c r="D105" s="8"/>
      <c r="E105" s="9"/>
      <c r="F105" s="9"/>
      <c r="G105" s="9"/>
    </row>
    <row r="106" spans="3:7" ht="12.75">
      <c r="C106" s="9"/>
      <c r="D106" s="8"/>
      <c r="E106" s="9"/>
      <c r="F106" s="9"/>
      <c r="G106" s="9"/>
    </row>
    <row r="107" spans="3:7" ht="12.75">
      <c r="C107" s="9"/>
      <c r="D107" s="8"/>
      <c r="E107" s="9"/>
      <c r="F107" s="9"/>
      <c r="G107" s="9"/>
    </row>
    <row r="108" spans="3:7" ht="12.75">
      <c r="C108" s="9"/>
      <c r="D108" s="8"/>
      <c r="E108" s="9"/>
      <c r="F108" s="9"/>
      <c r="G108" s="9"/>
    </row>
    <row r="109" spans="3:7" ht="12.75">
      <c r="C109" s="9"/>
      <c r="D109" s="8"/>
      <c r="E109" s="9"/>
      <c r="F109" s="9"/>
      <c r="G109" s="9"/>
    </row>
    <row r="110" spans="3:7" ht="12.75">
      <c r="C110" s="9"/>
      <c r="D110" s="8"/>
      <c r="E110" s="9"/>
      <c r="F110" s="9"/>
      <c r="G110" s="9"/>
    </row>
    <row r="111" spans="3:7" ht="12.75">
      <c r="C111" s="9"/>
      <c r="D111" s="8"/>
      <c r="E111" s="9"/>
      <c r="F111" s="9"/>
      <c r="G111" s="9"/>
    </row>
    <row r="112" spans="3:7" ht="12.75">
      <c r="C112" s="9"/>
      <c r="D112" s="8"/>
      <c r="E112" s="9"/>
      <c r="F112" s="9"/>
      <c r="G112" s="9"/>
    </row>
    <row r="113" spans="3:7" ht="12.75">
      <c r="C113" s="9"/>
      <c r="D113" s="8"/>
      <c r="E113" s="9"/>
      <c r="F113" s="9"/>
      <c r="G113" s="9"/>
    </row>
    <row r="114" spans="3:7" ht="12.75">
      <c r="C114" s="9"/>
      <c r="D114" s="8"/>
      <c r="E114" s="9"/>
      <c r="F114" s="9"/>
      <c r="G114" s="9"/>
    </row>
    <row r="115" spans="3:7" ht="12.75">
      <c r="C115" s="9"/>
      <c r="D115" s="8"/>
      <c r="E115" s="9"/>
      <c r="F115" s="9"/>
      <c r="G115" s="9"/>
    </row>
    <row r="116" spans="3:7" ht="12.75">
      <c r="C116" s="9"/>
      <c r="D116" s="8"/>
      <c r="E116" s="9"/>
      <c r="F116" s="9"/>
      <c r="G116" s="9"/>
    </row>
    <row r="117" spans="3:7" ht="12.75">
      <c r="C117" s="9"/>
      <c r="D117" s="8"/>
      <c r="E117" s="9"/>
      <c r="F117" s="9"/>
      <c r="G117" s="9"/>
    </row>
    <row r="118" spans="3:7" ht="12.75">
      <c r="C118" s="9"/>
      <c r="D118" s="8"/>
      <c r="E118" s="9"/>
      <c r="F118" s="9"/>
      <c r="G118" s="9"/>
    </row>
    <row r="119" spans="3:7" ht="12.75">
      <c r="C119" s="9"/>
      <c r="D119" s="8"/>
      <c r="E119" s="9"/>
      <c r="F119" s="9"/>
      <c r="G119" s="9"/>
    </row>
    <row r="120" spans="3:7" ht="12.75">
      <c r="C120" s="9"/>
      <c r="D120" s="8"/>
      <c r="E120" s="9"/>
      <c r="F120" s="9"/>
      <c r="G120" s="9"/>
    </row>
    <row r="121" spans="3:7" ht="12.75">
      <c r="C121" s="9"/>
      <c r="D121" s="8"/>
      <c r="E121" s="9"/>
      <c r="F121" s="9"/>
      <c r="G121" s="9"/>
    </row>
    <row r="122" spans="3:7" ht="12.75">
      <c r="C122" s="9"/>
      <c r="D122" s="8"/>
      <c r="E122" s="9"/>
      <c r="F122" s="9"/>
      <c r="G122" s="9"/>
    </row>
    <row r="123" spans="3:7" ht="12.75">
      <c r="C123" s="9"/>
      <c r="D123" s="8"/>
      <c r="E123" s="9"/>
      <c r="F123" s="9"/>
      <c r="G123" s="9"/>
    </row>
    <row r="124" spans="3:7" ht="12.75">
      <c r="C124" s="9"/>
      <c r="D124" s="8"/>
      <c r="E124" s="9"/>
      <c r="F124" s="9"/>
      <c r="G124" s="9"/>
    </row>
    <row r="125" spans="3:7" ht="12.75">
      <c r="C125" s="9"/>
      <c r="D125" s="8"/>
      <c r="E125" s="9"/>
      <c r="F125" s="9"/>
      <c r="G125" s="9"/>
    </row>
    <row r="126" spans="3:7" ht="12.75">
      <c r="C126" s="9"/>
      <c r="D126" s="8"/>
      <c r="E126" s="9"/>
      <c r="F126" s="9"/>
      <c r="G126" s="9"/>
    </row>
    <row r="127" spans="3:7" ht="12.75">
      <c r="C127" s="9"/>
      <c r="D127" s="8"/>
      <c r="E127" s="9"/>
      <c r="F127" s="9"/>
      <c r="G127" s="9"/>
    </row>
    <row r="128" spans="3:7" ht="12.75">
      <c r="C128" s="9"/>
      <c r="D128" s="8"/>
      <c r="E128" s="9"/>
      <c r="F128" s="9"/>
      <c r="G128" s="9"/>
    </row>
    <row r="129" spans="3:7" ht="12.75">
      <c r="C129" s="9"/>
      <c r="D129" s="8"/>
      <c r="E129" s="9"/>
      <c r="F129" s="9"/>
      <c r="G129" s="9"/>
    </row>
    <row r="130" spans="3:7" ht="12.75">
      <c r="C130" s="9"/>
      <c r="D130" s="8"/>
      <c r="E130" s="9"/>
      <c r="F130" s="9"/>
      <c r="G130" s="9"/>
    </row>
    <row r="131" spans="3:7" ht="12.75">
      <c r="C131" s="9"/>
      <c r="D131" s="8"/>
      <c r="E131" s="9"/>
      <c r="F131" s="9"/>
      <c r="G131" s="9"/>
    </row>
    <row r="132" spans="3:7" ht="12.75">
      <c r="C132" s="9"/>
      <c r="D132" s="8"/>
      <c r="E132" s="9"/>
      <c r="F132" s="9"/>
      <c r="G132" s="9"/>
    </row>
    <row r="133" spans="3:7" ht="12.75">
      <c r="C133" s="9"/>
      <c r="D133" s="8"/>
      <c r="E133" s="9"/>
      <c r="F133" s="9"/>
      <c r="G133" s="9"/>
    </row>
    <row r="134" spans="3:7" ht="12.75">
      <c r="C134" s="9"/>
      <c r="D134" s="8"/>
      <c r="E134" s="9"/>
      <c r="F134" s="9"/>
      <c r="G134" s="9"/>
    </row>
    <row r="135" spans="3:7" ht="12.75">
      <c r="C135" s="9"/>
      <c r="D135" s="8"/>
      <c r="E135" s="9"/>
      <c r="F135" s="9"/>
      <c r="G135" s="9"/>
    </row>
    <row r="136" spans="3:7" ht="12.75">
      <c r="C136" s="9"/>
      <c r="D136" s="8"/>
      <c r="E136" s="9"/>
      <c r="F136" s="9"/>
      <c r="G136" s="9"/>
    </row>
    <row r="137" spans="3:7" ht="12.75">
      <c r="C137" s="9"/>
      <c r="D137" s="8"/>
      <c r="E137" s="9"/>
      <c r="F137" s="9"/>
      <c r="G137" s="9"/>
    </row>
    <row r="138" spans="3:7" ht="12.75">
      <c r="C138" s="9"/>
      <c r="D138" s="8"/>
      <c r="E138" s="9"/>
      <c r="F138" s="9"/>
      <c r="G138" s="9"/>
    </row>
    <row r="139" spans="3:7" ht="12.75">
      <c r="C139" s="9"/>
      <c r="D139" s="8"/>
      <c r="E139" s="9"/>
      <c r="F139" s="9"/>
      <c r="G139" s="9"/>
    </row>
    <row r="140" spans="3:7" ht="12.75">
      <c r="C140" s="9"/>
      <c r="D140" s="8"/>
      <c r="E140" s="9"/>
      <c r="F140" s="9"/>
      <c r="G140" s="9"/>
    </row>
    <row r="141" spans="3:7" ht="12.75">
      <c r="C141" s="9"/>
      <c r="D141" s="8"/>
      <c r="E141" s="9"/>
      <c r="F141" s="9"/>
      <c r="G141" s="9"/>
    </row>
    <row r="142" spans="3:7" ht="12.75">
      <c r="C142" s="9"/>
      <c r="D142" s="8"/>
      <c r="E142" s="9"/>
      <c r="F142" s="9"/>
      <c r="G142" s="9"/>
    </row>
    <row r="143" spans="3:7" ht="12.75">
      <c r="C143" s="9"/>
      <c r="D143" s="8"/>
      <c r="E143" s="9"/>
      <c r="F143" s="9"/>
      <c r="G143" s="9"/>
    </row>
    <row r="144" spans="3:7" ht="12.75">
      <c r="C144" s="9"/>
      <c r="D144" s="8"/>
      <c r="E144" s="9"/>
      <c r="F144" s="9"/>
      <c r="G144" s="9"/>
    </row>
    <row r="145" spans="3:7" ht="12.75">
      <c r="C145" s="9"/>
      <c r="D145" s="8"/>
      <c r="E145" s="9"/>
      <c r="F145" s="9"/>
      <c r="G145" s="9"/>
    </row>
    <row r="146" spans="3:7" ht="12.75">
      <c r="C146" s="9"/>
      <c r="D146" s="8"/>
      <c r="E146" s="9"/>
      <c r="F146" s="9"/>
      <c r="G146" s="9"/>
    </row>
    <row r="147" spans="3:7" ht="12.75">
      <c r="C147" s="9"/>
      <c r="D147" s="8"/>
      <c r="E147" s="9"/>
      <c r="F147" s="9"/>
      <c r="G147" s="9"/>
    </row>
    <row r="148" spans="3:7" ht="12.75">
      <c r="C148" s="9"/>
      <c r="D148" s="8"/>
      <c r="E148" s="9"/>
      <c r="F148" s="9"/>
      <c r="G148" s="9"/>
    </row>
    <row r="149" spans="3:7" ht="12.75">
      <c r="C149" s="9"/>
      <c r="D149" s="8"/>
      <c r="E149" s="9"/>
      <c r="F149" s="9"/>
      <c r="G149" s="9"/>
    </row>
    <row r="150" spans="3:7" ht="12.75">
      <c r="C150" s="9"/>
      <c r="D150" s="8"/>
      <c r="E150" s="9"/>
      <c r="F150" s="9"/>
      <c r="G150" s="9"/>
    </row>
    <row r="151" spans="3:7" ht="12.75">
      <c r="C151" s="9"/>
      <c r="D151" s="8"/>
      <c r="E151" s="9"/>
      <c r="F151" s="9"/>
      <c r="G151" s="9"/>
    </row>
    <row r="152" spans="3:7" ht="12.75">
      <c r="C152" s="9"/>
      <c r="D152" s="8"/>
      <c r="E152" s="9"/>
      <c r="F152" s="9"/>
      <c r="G152" s="9"/>
    </row>
    <row r="153" spans="3:7" ht="12.75">
      <c r="C153" s="9"/>
      <c r="D153" s="8"/>
      <c r="E153" s="9"/>
      <c r="F153" s="9"/>
      <c r="G153" s="9"/>
    </row>
    <row r="154" spans="3:7" ht="12.75">
      <c r="C154" s="9"/>
      <c r="D154" s="8"/>
      <c r="E154" s="9"/>
      <c r="F154" s="9"/>
      <c r="G154" s="9"/>
    </row>
    <row r="155" spans="3:7" ht="12.75">
      <c r="C155" s="9"/>
      <c r="D155" s="8"/>
      <c r="E155" s="9"/>
      <c r="F155" s="9"/>
      <c r="G155" s="9"/>
    </row>
    <row r="156" spans="3:7" ht="12.75">
      <c r="C156" s="9"/>
      <c r="D156" s="8"/>
      <c r="E156" s="9"/>
      <c r="F156" s="9"/>
      <c r="G156" s="9"/>
    </row>
    <row r="157" spans="3:7" ht="12.75">
      <c r="C157" s="9"/>
      <c r="D157" s="8"/>
      <c r="E157" s="9"/>
      <c r="F157" s="9"/>
      <c r="G157" s="9"/>
    </row>
    <row r="158" spans="3:7" ht="12.75">
      <c r="C158" s="9"/>
      <c r="D158" s="8"/>
      <c r="E158" s="9"/>
      <c r="F158" s="9"/>
      <c r="G158" s="9"/>
    </row>
    <row r="159" spans="3:7" ht="12.75">
      <c r="C159" s="9"/>
      <c r="D159" s="8"/>
      <c r="E159" s="9"/>
      <c r="F159" s="9"/>
      <c r="G159" s="9"/>
    </row>
    <row r="160" spans="3:7" ht="12.75">
      <c r="C160" s="9"/>
      <c r="D160" s="8"/>
      <c r="E160" s="9"/>
      <c r="F160" s="9"/>
      <c r="G160" s="9"/>
    </row>
    <row r="161" spans="3:7" ht="12.75">
      <c r="C161" s="9"/>
      <c r="D161" s="8"/>
      <c r="E161" s="9"/>
      <c r="F161" s="9"/>
      <c r="G161" s="9"/>
    </row>
    <row r="162" spans="3:7" ht="12.75">
      <c r="C162" s="9"/>
      <c r="D162" s="8"/>
      <c r="E162" s="9"/>
      <c r="F162" s="9"/>
      <c r="G162" s="9"/>
    </row>
    <row r="163" spans="3:7" ht="12.75">
      <c r="C163" s="9"/>
      <c r="D163" s="8"/>
      <c r="E163" s="9"/>
      <c r="F163" s="9"/>
      <c r="G163" s="9"/>
    </row>
    <row r="164" spans="3:7" ht="12.75">
      <c r="C164" s="9"/>
      <c r="D164" s="8"/>
      <c r="E164" s="9"/>
      <c r="F164" s="9"/>
      <c r="G164" s="9"/>
    </row>
    <row r="165" spans="3:7" ht="12.75">
      <c r="C165" s="9"/>
      <c r="D165" s="8"/>
      <c r="E165" s="9"/>
      <c r="F165" s="9"/>
      <c r="G165" s="9"/>
    </row>
    <row r="166" spans="3:7" ht="12.75">
      <c r="C166" s="9"/>
      <c r="D166" s="8"/>
      <c r="E166" s="9"/>
      <c r="F166" s="9"/>
      <c r="G166" s="9"/>
    </row>
    <row r="167" spans="3:7" ht="12.75">
      <c r="C167" s="9"/>
      <c r="D167" s="8"/>
      <c r="E167" s="9"/>
      <c r="F167" s="9"/>
      <c r="G167" s="9"/>
    </row>
    <row r="168" spans="3:7" ht="12.75">
      <c r="C168" s="9"/>
      <c r="D168" s="8"/>
      <c r="E168" s="9"/>
      <c r="F168" s="9"/>
      <c r="G168" s="9"/>
    </row>
    <row r="169" spans="3:7" ht="12.75">
      <c r="C169" s="9"/>
      <c r="D169" s="8"/>
      <c r="E169" s="9"/>
      <c r="F169" s="9"/>
      <c r="G169" s="9"/>
    </row>
    <row r="170" spans="3:7" ht="12.75">
      <c r="C170" s="9"/>
      <c r="D170" s="8"/>
      <c r="E170" s="9"/>
      <c r="F170" s="9"/>
      <c r="G170" s="9"/>
    </row>
    <row r="171" spans="3:7" ht="12.75">
      <c r="C171" s="9"/>
      <c r="D171" s="8"/>
      <c r="E171" s="9"/>
      <c r="F171" s="9"/>
      <c r="G171" s="9"/>
    </row>
    <row r="172" spans="3:7" ht="12.75">
      <c r="C172" s="9"/>
      <c r="D172" s="8"/>
      <c r="E172" s="9"/>
      <c r="F172" s="9"/>
      <c r="G172" s="9"/>
    </row>
    <row r="173" spans="3:7" ht="12.75">
      <c r="C173" s="9"/>
      <c r="D173" s="8"/>
      <c r="E173" s="9"/>
      <c r="F173" s="9"/>
      <c r="G173" s="9"/>
    </row>
    <row r="174" spans="3:7" ht="12.75">
      <c r="C174" s="9"/>
      <c r="D174" s="8"/>
      <c r="E174" s="9"/>
      <c r="F174" s="9"/>
      <c r="G174" s="9"/>
    </row>
    <row r="175" spans="3:7" ht="12.75">
      <c r="C175" s="9"/>
      <c r="D175" s="8"/>
      <c r="E175" s="9"/>
      <c r="F175" s="9"/>
      <c r="G175" s="9"/>
    </row>
    <row r="176" spans="3:7" ht="12.75">
      <c r="C176" s="9"/>
      <c r="D176" s="8"/>
      <c r="E176" s="9"/>
      <c r="F176" s="9"/>
      <c r="G176" s="9"/>
    </row>
    <row r="177" spans="3:7" ht="12.75">
      <c r="C177" s="9"/>
      <c r="D177" s="8"/>
      <c r="E177" s="9"/>
      <c r="F177" s="9"/>
      <c r="G177" s="9"/>
    </row>
    <row r="178" spans="3:7" ht="12.75">
      <c r="C178" s="9"/>
      <c r="D178" s="8"/>
      <c r="E178" s="9"/>
      <c r="F178" s="9"/>
      <c r="G178" s="9"/>
    </row>
    <row r="179" spans="3:7" ht="12.75">
      <c r="C179" s="9"/>
      <c r="D179" s="8"/>
      <c r="E179" s="9"/>
      <c r="F179" s="9"/>
      <c r="G179" s="9"/>
    </row>
    <row r="180" spans="3:7" ht="12.75">
      <c r="C180" s="9"/>
      <c r="D180" s="8"/>
      <c r="E180" s="9"/>
      <c r="F180" s="9"/>
      <c r="G180" s="9"/>
    </row>
    <row r="181" spans="3:7" ht="12.75">
      <c r="C181" s="9"/>
      <c r="D181" s="8"/>
      <c r="E181" s="9"/>
      <c r="F181" s="9"/>
      <c r="G181" s="9"/>
    </row>
    <row r="182" spans="3:7" ht="12.75">
      <c r="C182" s="9"/>
      <c r="D182" s="8"/>
      <c r="E182" s="9"/>
      <c r="F182" s="9"/>
      <c r="G182" s="9"/>
    </row>
    <row r="183" spans="3:7" ht="12.75">
      <c r="C183" s="9"/>
      <c r="D183" s="8"/>
      <c r="E183" s="9"/>
      <c r="F183" s="9"/>
      <c r="G183" s="9"/>
    </row>
    <row r="184" spans="3:7" ht="12.75">
      <c r="C184" s="9"/>
      <c r="D184" s="8"/>
      <c r="E184" s="9"/>
      <c r="F184" s="9"/>
      <c r="G184" s="9"/>
    </row>
    <row r="185" spans="3:7" ht="12.75">
      <c r="C185" s="9"/>
      <c r="D185" s="8"/>
      <c r="E185" s="9"/>
      <c r="F185" s="9"/>
      <c r="G185" s="9"/>
    </row>
    <row r="186" spans="3:7" ht="12.75">
      <c r="C186" s="9"/>
      <c r="D186" s="8"/>
      <c r="E186" s="9"/>
      <c r="F186" s="9"/>
      <c r="G186" s="9"/>
    </row>
    <row r="187" spans="3:7" ht="12.75">
      <c r="C187" s="9"/>
      <c r="D187" s="8"/>
      <c r="E187" s="9"/>
      <c r="F187" s="9"/>
      <c r="G187" s="9"/>
    </row>
    <row r="188" spans="3:7" ht="12.75">
      <c r="C188" s="9"/>
      <c r="D188" s="8"/>
      <c r="E188" s="9"/>
      <c r="F188" s="9"/>
      <c r="G188" s="9"/>
    </row>
    <row r="189" spans="3:7" ht="12.75">
      <c r="C189" s="9"/>
      <c r="D189" s="8"/>
      <c r="E189" s="9"/>
      <c r="F189" s="9"/>
      <c r="G189" s="9"/>
    </row>
    <row r="190" spans="3:7" ht="12.75">
      <c r="C190" s="9"/>
      <c r="D190" s="8"/>
      <c r="E190" s="9"/>
      <c r="F190" s="9"/>
      <c r="G190" s="9"/>
    </row>
    <row r="191" spans="3:7" ht="12.75">
      <c r="C191" s="9"/>
      <c r="D191" s="8"/>
      <c r="E191" s="9"/>
      <c r="F191" s="9"/>
      <c r="G191" s="9"/>
    </row>
    <row r="192" spans="3:7" ht="12.75">
      <c r="C192" s="9"/>
      <c r="D192" s="8"/>
      <c r="E192" s="9"/>
      <c r="F192" s="9"/>
      <c r="G192" s="9"/>
    </row>
    <row r="193" spans="3:7" ht="12.75">
      <c r="C193" s="9"/>
      <c r="D193" s="8"/>
      <c r="E193" s="9"/>
      <c r="F193" s="9"/>
      <c r="G193" s="9"/>
    </row>
    <row r="194" spans="3:7" ht="12.75">
      <c r="C194" s="9"/>
      <c r="D194" s="8"/>
      <c r="E194" s="9"/>
      <c r="F194" s="9"/>
      <c r="G194" s="9"/>
    </row>
    <row r="195" spans="3:7" ht="12.75">
      <c r="C195" s="9"/>
      <c r="D195" s="8"/>
      <c r="E195" s="9"/>
      <c r="F195" s="9"/>
      <c r="G195" s="9"/>
    </row>
    <row r="196" spans="3:7" ht="12.75">
      <c r="C196" s="9"/>
      <c r="D196" s="8"/>
      <c r="E196" s="9"/>
      <c r="F196" s="9"/>
      <c r="G196" s="9"/>
    </row>
    <row r="197" spans="3:7" ht="12.75">
      <c r="C197" s="9"/>
      <c r="D197" s="8"/>
      <c r="E197" s="9"/>
      <c r="F197" s="9"/>
      <c r="G197" s="9"/>
    </row>
    <row r="198" spans="3:7" ht="12.75">
      <c r="C198" s="9"/>
      <c r="D198" s="8"/>
      <c r="E198" s="9"/>
      <c r="F198" s="9"/>
      <c r="G198" s="9"/>
    </row>
    <row r="199" spans="3:7" ht="12.75">
      <c r="C199" s="9"/>
      <c r="D199" s="8"/>
      <c r="E199" s="9"/>
      <c r="F199" s="9"/>
      <c r="G199" s="9"/>
    </row>
    <row r="200" spans="3:7" ht="12.75">
      <c r="C200" s="9"/>
      <c r="D200" s="8"/>
      <c r="E200" s="9"/>
      <c r="F200" s="9"/>
      <c r="G200" s="9"/>
    </row>
    <row r="201" spans="3:7" ht="12.75">
      <c r="C201" s="9"/>
      <c r="D201" s="8"/>
      <c r="E201" s="9"/>
      <c r="F201" s="9"/>
      <c r="G201" s="9"/>
    </row>
    <row r="202" spans="3:7" ht="12.75">
      <c r="C202" s="9"/>
      <c r="D202" s="8"/>
      <c r="E202" s="9"/>
      <c r="F202" s="9"/>
      <c r="G202" s="9"/>
    </row>
    <row r="203" spans="3:7" ht="12.75">
      <c r="C203" s="9"/>
      <c r="D203" s="8"/>
      <c r="E203" s="9"/>
      <c r="F203" s="9"/>
      <c r="G203" s="9"/>
    </row>
    <row r="204" spans="3:7" ht="12.75">
      <c r="C204" s="9"/>
      <c r="D204" s="8"/>
      <c r="E204" s="9"/>
      <c r="F204" s="9"/>
      <c r="G204" s="9"/>
    </row>
    <row r="205" spans="3:7" ht="12.75">
      <c r="C205" s="9"/>
      <c r="D205" s="8"/>
      <c r="E205" s="9"/>
      <c r="F205" s="9"/>
      <c r="G205" s="9"/>
    </row>
    <row r="206" spans="3:7" ht="12.75">
      <c r="C206" s="9"/>
      <c r="D206" s="8"/>
      <c r="E206" s="9"/>
      <c r="F206" s="9"/>
      <c r="G206" s="9"/>
    </row>
    <row r="207" spans="3:7" ht="12.75">
      <c r="C207" s="9"/>
      <c r="D207" s="8"/>
      <c r="E207" s="9"/>
      <c r="F207" s="9"/>
      <c r="G207" s="9"/>
    </row>
    <row r="208" spans="3:7" ht="12.75">
      <c r="C208" s="9"/>
      <c r="D208" s="8"/>
      <c r="E208" s="9"/>
      <c r="F208" s="9"/>
      <c r="G208" s="9"/>
    </row>
    <row r="209" spans="3:7" ht="12.75">
      <c r="C209" s="9"/>
      <c r="D209" s="8"/>
      <c r="E209" s="9"/>
      <c r="F209" s="9"/>
      <c r="G209" s="9"/>
    </row>
    <row r="210" spans="3:7" ht="12.75">
      <c r="C210" s="9"/>
      <c r="D210" s="8"/>
      <c r="E210" s="9"/>
      <c r="F210" s="9"/>
      <c r="G210" s="9"/>
    </row>
    <row r="211" spans="3:7" ht="12.75">
      <c r="C211" s="9"/>
      <c r="D211" s="8"/>
      <c r="E211" s="9"/>
      <c r="F211" s="9"/>
      <c r="G211" s="9"/>
    </row>
    <row r="212" spans="3:7" ht="12.75">
      <c r="C212" s="9"/>
      <c r="D212" s="8"/>
      <c r="E212" s="9"/>
      <c r="F212" s="9"/>
      <c r="G212" s="9"/>
    </row>
    <row r="213" spans="3:7" ht="12.75">
      <c r="C213" s="9"/>
      <c r="D213" s="8"/>
      <c r="E213" s="9"/>
      <c r="F213" s="9"/>
      <c r="G213" s="9"/>
    </row>
    <row r="214" spans="3:7" ht="12.75">
      <c r="C214" s="9"/>
      <c r="D214" s="8"/>
      <c r="E214" s="9"/>
      <c r="F214" s="9"/>
      <c r="G214" s="9"/>
    </row>
    <row r="215" spans="3:7" ht="12.75">
      <c r="C215" s="9"/>
      <c r="D215" s="8"/>
      <c r="E215" s="9"/>
      <c r="F215" s="9"/>
      <c r="G215" s="9"/>
    </row>
    <row r="216" spans="3:7" ht="12.75">
      <c r="C216" s="9"/>
      <c r="D216" s="8"/>
      <c r="E216" s="9"/>
      <c r="F216" s="9"/>
      <c r="G216" s="9"/>
    </row>
    <row r="217" spans="3:7" ht="12.75">
      <c r="C217" s="9"/>
      <c r="D217" s="8"/>
      <c r="E217" s="9"/>
      <c r="F217" s="9"/>
      <c r="G217" s="9"/>
    </row>
    <row r="218" spans="3:7" ht="12.75">
      <c r="C218" s="9"/>
      <c r="D218" s="8"/>
      <c r="E218" s="9"/>
      <c r="F218" s="9"/>
      <c r="G218" s="9"/>
    </row>
    <row r="219" spans="3:7" ht="12.75">
      <c r="C219" s="9"/>
      <c r="D219" s="8"/>
      <c r="E219" s="9"/>
      <c r="F219" s="9"/>
      <c r="G219" s="9"/>
    </row>
    <row r="220" spans="3:7" ht="12.75">
      <c r="C220" s="9"/>
      <c r="D220" s="8"/>
      <c r="E220" s="9"/>
      <c r="F220" s="9"/>
      <c r="G220" s="9"/>
    </row>
    <row r="221" spans="3:7" ht="12.75">
      <c r="C221" s="9"/>
      <c r="D221" s="8"/>
      <c r="E221" s="9"/>
      <c r="F221" s="9"/>
      <c r="G221" s="9"/>
    </row>
    <row r="222" spans="3:7" ht="12.75">
      <c r="C222" s="9"/>
      <c r="D222" s="8"/>
      <c r="E222" s="9"/>
      <c r="F222" s="9"/>
      <c r="G222" s="9"/>
    </row>
    <row r="223" spans="3:7" ht="12.75">
      <c r="C223" s="9"/>
      <c r="D223" s="8"/>
      <c r="E223" s="9"/>
      <c r="F223" s="9"/>
      <c r="G223" s="9"/>
    </row>
    <row r="224" spans="3:7" ht="12.75">
      <c r="C224" s="9"/>
      <c r="D224" s="8"/>
      <c r="E224" s="9"/>
      <c r="F224" s="9"/>
      <c r="G224" s="9"/>
    </row>
    <row r="225" spans="3:7" ht="12.75">
      <c r="C225" s="9"/>
      <c r="D225" s="8"/>
      <c r="E225" s="9"/>
      <c r="F225" s="9"/>
      <c r="G225" s="9"/>
    </row>
    <row r="226" spans="3:7" ht="12.75">
      <c r="C226" s="9"/>
      <c r="D226" s="8"/>
      <c r="E226" s="9"/>
      <c r="F226" s="9"/>
      <c r="G226" s="9"/>
    </row>
    <row r="227" spans="3:7" ht="12.75">
      <c r="C227" s="9"/>
      <c r="D227" s="8"/>
      <c r="E227" s="9"/>
      <c r="F227" s="9"/>
      <c r="G227" s="9"/>
    </row>
    <row r="228" spans="3:7" ht="12.75">
      <c r="C228" s="9"/>
      <c r="D228" s="8"/>
      <c r="E228" s="9"/>
      <c r="F228" s="9"/>
      <c r="G228" s="9"/>
    </row>
    <row r="229" spans="3:7" ht="12.75">
      <c r="C229" s="9"/>
      <c r="D229" s="8"/>
      <c r="E229" s="9"/>
      <c r="F229" s="9"/>
      <c r="G229" s="9"/>
    </row>
    <row r="230" spans="3:7" ht="12.75">
      <c r="C230" s="9"/>
      <c r="D230" s="8"/>
      <c r="E230" s="9"/>
      <c r="F230" s="9"/>
      <c r="G230" s="9"/>
    </row>
    <row r="231" spans="3:7" ht="12.75">
      <c r="C231" s="9"/>
      <c r="D231" s="8"/>
      <c r="E231" s="9"/>
      <c r="F231" s="9"/>
      <c r="G231" s="9"/>
    </row>
    <row r="232" spans="3:7" ht="12.75">
      <c r="C232" s="9"/>
      <c r="D232" s="8"/>
      <c r="E232" s="9"/>
      <c r="F232" s="9"/>
      <c r="G232" s="9"/>
    </row>
    <row r="233" spans="3:7" ht="12.75">
      <c r="C233" s="9"/>
      <c r="D233" s="8"/>
      <c r="E233" s="9"/>
      <c r="F233" s="9"/>
      <c r="G233" s="9"/>
    </row>
    <row r="234" spans="3:7" ht="12.75">
      <c r="C234" s="9"/>
      <c r="D234" s="8"/>
      <c r="E234" s="9"/>
      <c r="F234" s="9"/>
      <c r="G234" s="9"/>
    </row>
    <row r="235" spans="3:7" ht="12.75">
      <c r="C235" s="9"/>
      <c r="D235" s="8"/>
      <c r="E235" s="9"/>
      <c r="F235" s="9"/>
      <c r="G235" s="9"/>
    </row>
    <row r="236" spans="3:7" ht="12.75">
      <c r="C236" s="9"/>
      <c r="D236" s="8"/>
      <c r="E236" s="9"/>
      <c r="F236" s="9"/>
      <c r="G236" s="9"/>
    </row>
    <row r="237" spans="3:7" ht="12.75">
      <c r="C237" s="9"/>
      <c r="D237" s="8"/>
      <c r="E237" s="9"/>
      <c r="F237" s="9"/>
      <c r="G237" s="9"/>
    </row>
    <row r="238" spans="3:7" ht="12.75">
      <c r="C238" s="9"/>
      <c r="D238" s="8"/>
      <c r="E238" s="9"/>
      <c r="F238" s="9"/>
      <c r="G238" s="9"/>
    </row>
    <row r="239" spans="3:7" ht="12.75">
      <c r="C239" s="9"/>
      <c r="D239" s="8"/>
      <c r="E239" s="9"/>
      <c r="F239" s="9"/>
      <c r="G239" s="9"/>
    </row>
    <row r="240" spans="3:7" ht="12.75">
      <c r="C240" s="9"/>
      <c r="D240" s="8"/>
      <c r="E240" s="9"/>
      <c r="F240" s="9"/>
      <c r="G240" s="9"/>
    </row>
    <row r="241" spans="3:7" ht="12.75">
      <c r="C241" s="9"/>
      <c r="D241" s="8"/>
      <c r="E241" s="9"/>
      <c r="F241" s="9"/>
      <c r="G241" s="9"/>
    </row>
    <row r="242" spans="3:7" ht="12.75">
      <c r="C242" s="9"/>
      <c r="D242" s="8"/>
      <c r="E242" s="9"/>
      <c r="F242" s="9"/>
      <c r="G242" s="9"/>
    </row>
    <row r="243" spans="3:7" ht="12.75">
      <c r="C243" s="9"/>
      <c r="D243" s="8"/>
      <c r="E243" s="9"/>
      <c r="F243" s="9"/>
      <c r="G243" s="9"/>
    </row>
    <row r="244" spans="3:7" ht="12.75">
      <c r="C244" s="9"/>
      <c r="D244" s="8"/>
      <c r="E244" s="9"/>
      <c r="F244" s="9"/>
      <c r="G244" s="9"/>
    </row>
    <row r="245" spans="3:7" ht="12.75">
      <c r="C245" s="9"/>
      <c r="D245" s="8"/>
      <c r="E245" s="9"/>
      <c r="F245" s="9"/>
      <c r="G245" s="9"/>
    </row>
    <row r="246" spans="3:7" ht="12.75">
      <c r="C246" s="9"/>
      <c r="D246" s="8"/>
      <c r="E246" s="9"/>
      <c r="F246" s="9"/>
      <c r="G246" s="9"/>
    </row>
    <row r="247" spans="3:7" ht="12.75">
      <c r="C247" s="9"/>
      <c r="D247" s="8"/>
      <c r="E247" s="9"/>
      <c r="F247" s="9"/>
      <c r="G247" s="9"/>
    </row>
    <row r="248" spans="3:7" ht="12.75">
      <c r="C248" s="9"/>
      <c r="D248" s="8"/>
      <c r="E248" s="9"/>
      <c r="F248" s="9"/>
      <c r="G248" s="9"/>
    </row>
    <row r="249" spans="3:7" ht="12.75">
      <c r="C249" s="9"/>
      <c r="D249" s="8"/>
      <c r="E249" s="9"/>
      <c r="F249" s="9"/>
      <c r="G249" s="9"/>
    </row>
    <row r="250" spans="3:7" ht="12.75">
      <c r="C250" s="9"/>
      <c r="D250" s="8"/>
      <c r="E250" s="9"/>
      <c r="F250" s="9"/>
      <c r="G250" s="9"/>
    </row>
    <row r="251" spans="3:7" ht="12.75">
      <c r="C251" s="9"/>
      <c r="D251" s="8"/>
      <c r="E251" s="9"/>
      <c r="F251" s="9"/>
      <c r="G251" s="9"/>
    </row>
    <row r="252" spans="3:7" ht="12.75">
      <c r="C252" s="9"/>
      <c r="D252" s="8"/>
      <c r="E252" s="9"/>
      <c r="F252" s="9"/>
      <c r="G252" s="9"/>
    </row>
    <row r="253" spans="3:7" ht="12.75">
      <c r="C253" s="9"/>
      <c r="D253" s="8"/>
      <c r="E253" s="9"/>
      <c r="F253" s="9"/>
      <c r="G253" s="9"/>
    </row>
    <row r="254" spans="3:7" ht="12.75">
      <c r="C254" s="9"/>
      <c r="D254" s="8"/>
      <c r="E254" s="9"/>
      <c r="F254" s="9"/>
      <c r="G254" s="9"/>
    </row>
    <row r="255" spans="3:7" ht="12.75">
      <c r="C255" s="9"/>
      <c r="D255" s="8"/>
      <c r="E255" s="9"/>
      <c r="F255" s="9"/>
      <c r="G255" s="9"/>
    </row>
    <row r="256" spans="3:7" ht="12.75">
      <c r="C256" s="9"/>
      <c r="D256" s="8"/>
      <c r="E256" s="9"/>
      <c r="F256" s="9"/>
      <c r="G256" s="9"/>
    </row>
    <row r="257" spans="3:7" ht="12.75">
      <c r="C257" s="9"/>
      <c r="D257" s="8"/>
      <c r="E257" s="9"/>
      <c r="F257" s="9"/>
      <c r="G257" s="9"/>
    </row>
    <row r="258" spans="3:7" ht="12.75">
      <c r="C258" s="9"/>
      <c r="D258" s="8"/>
      <c r="E258" s="9"/>
      <c r="F258" s="9"/>
      <c r="G258" s="9"/>
    </row>
    <row r="259" spans="3:7" ht="12.75">
      <c r="C259" s="9"/>
      <c r="D259" s="8"/>
      <c r="E259" s="9"/>
      <c r="F259" s="9"/>
      <c r="G259" s="9"/>
    </row>
    <row r="260" spans="3:7" ht="12.75">
      <c r="C260" s="9"/>
      <c r="D260" s="8"/>
      <c r="E260" s="9"/>
      <c r="F260" s="9"/>
      <c r="G260" s="9"/>
    </row>
    <row r="261" spans="3:7" ht="12.75">
      <c r="C261" s="9"/>
      <c r="D261" s="8"/>
      <c r="E261" s="9"/>
      <c r="F261" s="9"/>
      <c r="G261" s="9"/>
    </row>
    <row r="262" spans="3:7" ht="12.75">
      <c r="C262" s="9"/>
      <c r="D262" s="8"/>
      <c r="E262" s="9"/>
      <c r="F262" s="9"/>
      <c r="G262" s="9"/>
    </row>
    <row r="263" spans="3:7" ht="12.75">
      <c r="C263" s="9"/>
      <c r="D263" s="8"/>
      <c r="E263" s="9"/>
      <c r="F263" s="9"/>
      <c r="G263" s="9"/>
    </row>
    <row r="264" spans="3:7" ht="12.75">
      <c r="C264" s="9"/>
      <c r="D264" s="8"/>
      <c r="E264" s="9"/>
      <c r="F264" s="9"/>
      <c r="G264" s="9"/>
    </row>
    <row r="265" spans="3:7" ht="12.75">
      <c r="C265" s="9"/>
      <c r="D265" s="8"/>
      <c r="E265" s="9"/>
      <c r="F265" s="9"/>
      <c r="G265" s="9"/>
    </row>
    <row r="266" spans="3:7" ht="12.75">
      <c r="C266" s="9"/>
      <c r="D266" s="8"/>
      <c r="E266" s="9"/>
      <c r="F266" s="9"/>
      <c r="G266" s="9"/>
    </row>
    <row r="267" spans="3:7" ht="12.75">
      <c r="C267" s="9"/>
      <c r="D267" s="8"/>
      <c r="E267" s="9"/>
      <c r="F267" s="9"/>
      <c r="G267" s="9"/>
    </row>
    <row r="268" spans="3:7" ht="12.75">
      <c r="C268" s="9"/>
      <c r="D268" s="8"/>
      <c r="E268" s="9"/>
      <c r="F268" s="9"/>
      <c r="G268" s="9"/>
    </row>
    <row r="269" spans="3:7" ht="12.75">
      <c r="C269" s="9"/>
      <c r="D269" s="8"/>
      <c r="E269" s="9"/>
      <c r="F269" s="9"/>
      <c r="G269" s="9"/>
    </row>
    <row r="270" spans="3:7" ht="12.75">
      <c r="C270" s="9"/>
      <c r="D270" s="8"/>
      <c r="E270" s="9"/>
      <c r="F270" s="9"/>
      <c r="G270" s="9"/>
    </row>
    <row r="271" spans="3:7" ht="12.75">
      <c r="C271" s="9"/>
      <c r="D271" s="8"/>
      <c r="E271" s="9"/>
      <c r="F271" s="9"/>
      <c r="G271" s="9"/>
    </row>
    <row r="272" spans="3:7" ht="12.75">
      <c r="C272" s="9"/>
      <c r="D272" s="8"/>
      <c r="E272" s="9"/>
      <c r="F272" s="9"/>
      <c r="G272" s="9"/>
    </row>
    <row r="273" spans="3:7" ht="12.75">
      <c r="C273" s="9"/>
      <c r="D273" s="8"/>
      <c r="E273" s="9"/>
      <c r="F273" s="9"/>
      <c r="G273" s="9"/>
    </row>
    <row r="274" spans="3:7" ht="12.75">
      <c r="C274" s="9"/>
      <c r="D274" s="8"/>
      <c r="E274" s="9"/>
      <c r="F274" s="9"/>
      <c r="G274" s="9"/>
    </row>
    <row r="275" spans="3:7" ht="12.75">
      <c r="C275" s="9"/>
      <c r="D275" s="8"/>
      <c r="E275" s="9"/>
      <c r="F275" s="9"/>
      <c r="G275" s="9"/>
    </row>
    <row r="276" spans="3:7" ht="12.75">
      <c r="C276" s="9"/>
      <c r="D276" s="8"/>
      <c r="E276" s="9"/>
      <c r="F276" s="9"/>
      <c r="G276" s="9"/>
    </row>
    <row r="277" spans="3:7" ht="12.75">
      <c r="C277" s="9"/>
      <c r="D277" s="8"/>
      <c r="E277" s="9"/>
      <c r="F277" s="9"/>
      <c r="G277" s="9"/>
    </row>
    <row r="278" spans="3:7" ht="12.75">
      <c r="C278" s="9"/>
      <c r="D278" s="8"/>
      <c r="E278" s="9"/>
      <c r="F278" s="9"/>
      <c r="G278" s="9"/>
    </row>
    <row r="279" spans="3:7" ht="12.75">
      <c r="C279" s="9"/>
      <c r="D279" s="8"/>
      <c r="E279" s="9"/>
      <c r="F279" s="9"/>
      <c r="G279" s="9"/>
    </row>
    <row r="280" spans="3:7" ht="12.75">
      <c r="C280" s="9"/>
      <c r="D280" s="8"/>
      <c r="E280" s="9"/>
      <c r="F280" s="9"/>
      <c r="G280" s="9"/>
    </row>
    <row r="281" spans="3:7" ht="12.75">
      <c r="C281" s="9"/>
      <c r="D281" s="8"/>
      <c r="E281" s="9"/>
      <c r="F281" s="9"/>
      <c r="G281" s="9"/>
    </row>
    <row r="282" spans="3:7" ht="12.75">
      <c r="C282" s="9"/>
      <c r="D282" s="8"/>
      <c r="E282" s="9"/>
      <c r="F282" s="9"/>
      <c r="G282" s="9"/>
    </row>
    <row r="283" spans="3:7" ht="12.75">
      <c r="C283" s="9"/>
      <c r="D283" s="8"/>
      <c r="E283" s="9"/>
      <c r="F283" s="9"/>
      <c r="G283" s="9"/>
    </row>
    <row r="284" spans="3:7" ht="12.75">
      <c r="C284" s="9"/>
      <c r="D284" s="8"/>
      <c r="E284" s="9"/>
      <c r="F284" s="9"/>
      <c r="G284" s="9"/>
    </row>
    <row r="285" spans="3:7" ht="12.75">
      <c r="C285" s="9"/>
      <c r="D285" s="8"/>
      <c r="E285" s="9"/>
      <c r="F285" s="9"/>
      <c r="G285" s="9"/>
    </row>
    <row r="286" spans="3:7" ht="12.75">
      <c r="C286" s="9"/>
      <c r="D286" s="8"/>
      <c r="E286" s="9"/>
      <c r="F286" s="9"/>
      <c r="G286" s="9"/>
    </row>
    <row r="287" spans="3:7" ht="12.75">
      <c r="C287" s="9"/>
      <c r="D287" s="8"/>
      <c r="E287" s="9"/>
      <c r="F287" s="9"/>
      <c r="G287" s="9"/>
    </row>
    <row r="288" spans="3:7" ht="12.75">
      <c r="C288" s="9"/>
      <c r="D288" s="8"/>
      <c r="E288" s="9"/>
      <c r="F288" s="9"/>
      <c r="G288" s="9"/>
    </row>
    <row r="289" spans="3:7" ht="12.75">
      <c r="C289" s="9"/>
      <c r="D289" s="8"/>
      <c r="E289" s="9"/>
      <c r="F289" s="9"/>
      <c r="G289" s="9"/>
    </row>
    <row r="290" spans="3:7" ht="12.75">
      <c r="C290" s="9"/>
      <c r="D290" s="8"/>
      <c r="E290" s="9"/>
      <c r="F290" s="9"/>
      <c r="G290" s="9"/>
    </row>
    <row r="291" spans="3:7" ht="12.75">
      <c r="C291" s="9"/>
      <c r="D291" s="8"/>
      <c r="E291" s="9"/>
      <c r="F291" s="9"/>
      <c r="G291" s="9"/>
    </row>
    <row r="292" spans="3:7" ht="12.75">
      <c r="C292" s="9"/>
      <c r="D292" s="8"/>
      <c r="E292" s="9"/>
      <c r="F292" s="9"/>
      <c r="G292" s="9"/>
    </row>
    <row r="293" spans="3:7" ht="12.75">
      <c r="C293" s="9"/>
      <c r="D293" s="8"/>
      <c r="E293" s="9"/>
      <c r="F293" s="9"/>
      <c r="G293" s="9"/>
    </row>
    <row r="294" spans="3:7" ht="12.75">
      <c r="C294" s="9"/>
      <c r="D294" s="8"/>
      <c r="E294" s="9"/>
      <c r="F294" s="9"/>
      <c r="G294" s="9"/>
    </row>
    <row r="295" spans="3:7" ht="12.75">
      <c r="C295" s="9"/>
      <c r="D295" s="8"/>
      <c r="E295" s="9"/>
      <c r="F295" s="9"/>
      <c r="G295" s="9"/>
    </row>
    <row r="296" spans="3:7" ht="12.75">
      <c r="C296" s="9"/>
      <c r="D296" s="8"/>
      <c r="E296" s="9"/>
      <c r="F296" s="9"/>
      <c r="G296" s="9"/>
    </row>
    <row r="297" spans="3:7" ht="12.75">
      <c r="C297" s="9"/>
      <c r="D297" s="8"/>
      <c r="E297" s="9"/>
      <c r="F297" s="9"/>
      <c r="G297" s="9"/>
    </row>
    <row r="298" spans="3:7" ht="12.75">
      <c r="C298" s="9"/>
      <c r="D298" s="8"/>
      <c r="E298" s="9"/>
      <c r="F298" s="9"/>
      <c r="G298" s="9"/>
    </row>
    <row r="299" spans="3:7" ht="12.75">
      <c r="C299" s="9"/>
      <c r="D299" s="8"/>
      <c r="E299" s="9"/>
      <c r="F299" s="9"/>
      <c r="G299" s="9"/>
    </row>
    <row r="300" spans="3:7" ht="12.75">
      <c r="C300" s="9"/>
      <c r="D300" s="8"/>
      <c r="E300" s="9"/>
      <c r="F300" s="9"/>
      <c r="G300" s="9"/>
    </row>
    <row r="301" spans="3:7" ht="12.75">
      <c r="C301" s="9"/>
      <c r="D301" s="8"/>
      <c r="E301" s="9"/>
      <c r="F301" s="9"/>
      <c r="G301" s="9"/>
    </row>
    <row r="302" spans="3:7" ht="12.75">
      <c r="C302" s="9"/>
      <c r="D302" s="8"/>
      <c r="E302" s="9"/>
      <c r="F302" s="9"/>
      <c r="G302" s="9"/>
    </row>
    <row r="303" spans="3:7" ht="12.75">
      <c r="C303" s="9"/>
      <c r="D303" s="8"/>
      <c r="E303" s="9"/>
      <c r="F303" s="9"/>
      <c r="G303" s="9"/>
    </row>
    <row r="304" spans="3:7" ht="12.75">
      <c r="C304" s="9"/>
      <c r="D304" s="8"/>
      <c r="E304" s="9"/>
      <c r="F304" s="9"/>
      <c r="G304" s="9"/>
    </row>
    <row r="305" spans="3:7" ht="12.75">
      <c r="C305" s="9"/>
      <c r="D305" s="8"/>
      <c r="E305" s="9"/>
      <c r="F305" s="9"/>
      <c r="G305" s="9"/>
    </row>
    <row r="306" spans="3:7" ht="12.75">
      <c r="C306" s="9"/>
      <c r="D306" s="8"/>
      <c r="E306" s="9"/>
      <c r="F306" s="9"/>
      <c r="G306" s="9"/>
    </row>
    <row r="307" spans="3:7" ht="12.75">
      <c r="C307" s="9"/>
      <c r="D307" s="8"/>
      <c r="E307" s="9"/>
      <c r="F307" s="9"/>
      <c r="G307" s="9"/>
    </row>
    <row r="308" spans="3:7" ht="12.75">
      <c r="C308" s="9"/>
      <c r="D308" s="8"/>
      <c r="E308" s="9"/>
      <c r="F308" s="9"/>
      <c r="G308" s="9"/>
    </row>
    <row r="309" spans="3:7" ht="12.75">
      <c r="C309" s="9"/>
      <c r="D309" s="8"/>
      <c r="E309" s="9"/>
      <c r="F309" s="9"/>
      <c r="G309" s="9"/>
    </row>
    <row r="310" spans="3:7" ht="12.75">
      <c r="C310" s="9"/>
      <c r="D310" s="8"/>
      <c r="E310" s="9"/>
      <c r="F310" s="9"/>
      <c r="G310" s="9"/>
    </row>
    <row r="311" spans="3:7" ht="12.75">
      <c r="C311" s="9"/>
      <c r="D311" s="8"/>
      <c r="E311" s="9"/>
      <c r="F311" s="9"/>
      <c r="G311" s="9"/>
    </row>
    <row r="312" spans="3:7" ht="12.75">
      <c r="C312" s="9"/>
      <c r="D312" s="8"/>
      <c r="E312" s="9"/>
      <c r="F312" s="9"/>
      <c r="G312" s="9"/>
    </row>
    <row r="313" spans="3:7" ht="12.75">
      <c r="C313" s="9"/>
      <c r="D313" s="8"/>
      <c r="E313" s="9"/>
      <c r="F313" s="9"/>
      <c r="G313" s="9"/>
    </row>
    <row r="314" spans="3:7" ht="12.75">
      <c r="C314" s="9"/>
      <c r="D314" s="8"/>
      <c r="E314" s="9"/>
      <c r="F314" s="9"/>
      <c r="G314" s="9"/>
    </row>
    <row r="315" spans="3:7" ht="12.75">
      <c r="C315" s="9"/>
      <c r="D315" s="8"/>
      <c r="E315" s="9"/>
      <c r="F315" s="9"/>
      <c r="G315" s="9"/>
    </row>
    <row r="316" spans="3:7" ht="12.75">
      <c r="C316" s="9"/>
      <c r="D316" s="8"/>
      <c r="E316" s="9"/>
      <c r="F316" s="9"/>
      <c r="G316" s="9"/>
    </row>
    <row r="317" spans="3:7" ht="12.75">
      <c r="C317" s="9"/>
      <c r="D317" s="8"/>
      <c r="E317" s="9"/>
      <c r="F317" s="9"/>
      <c r="G317" s="9"/>
    </row>
    <row r="318" spans="3:7" ht="12.75">
      <c r="C318" s="9"/>
      <c r="D318" s="8"/>
      <c r="E318" s="9"/>
      <c r="F318" s="9"/>
      <c r="G318" s="9"/>
    </row>
    <row r="319" spans="3:7" ht="12.75">
      <c r="C319" s="9"/>
      <c r="D319" s="9"/>
      <c r="E319" s="9"/>
      <c r="F319" s="9"/>
      <c r="G319" s="9"/>
    </row>
    <row r="320" spans="3:7" ht="12.75">
      <c r="C320" s="9"/>
      <c r="D320" s="9"/>
      <c r="E320" s="9"/>
      <c r="F320" s="9"/>
      <c r="G320" s="9"/>
    </row>
    <row r="321" spans="3:7" ht="12.75">
      <c r="C321" s="9"/>
      <c r="D321" s="9"/>
      <c r="E321" s="9"/>
      <c r="F321" s="9"/>
      <c r="G321" s="9"/>
    </row>
    <row r="322" spans="3:7" ht="12.75">
      <c r="C322" s="9"/>
      <c r="D322" s="9"/>
      <c r="E322" s="9"/>
      <c r="F322" s="9"/>
      <c r="G322" s="9"/>
    </row>
    <row r="323" spans="3:7" ht="12.75">
      <c r="C323" s="9"/>
      <c r="D323" s="9"/>
      <c r="E323" s="9"/>
      <c r="F323" s="9"/>
      <c r="G323" s="9"/>
    </row>
    <row r="324" spans="3:7" ht="12.75">
      <c r="C324" s="9"/>
      <c r="D324" s="9"/>
      <c r="E324" s="9"/>
      <c r="F324" s="9"/>
      <c r="G324" s="9"/>
    </row>
    <row r="325" spans="3:7" ht="12.75">
      <c r="C325" s="9"/>
      <c r="D325" s="9"/>
      <c r="E325" s="9"/>
      <c r="F325" s="9"/>
      <c r="G325" s="9"/>
    </row>
    <row r="326" spans="3:7" ht="12.75">
      <c r="C326" s="9"/>
      <c r="D326" s="9"/>
      <c r="E326" s="9"/>
      <c r="F326" s="9"/>
      <c r="G326" s="9"/>
    </row>
    <row r="327" spans="3:7" ht="12.75">
      <c r="C327" s="9"/>
      <c r="D327" s="9"/>
      <c r="E327" s="9"/>
      <c r="F327" s="9"/>
      <c r="G327" s="9"/>
    </row>
    <row r="328" spans="3:7" ht="12.75">
      <c r="C328" s="9"/>
      <c r="D328" s="9"/>
      <c r="E328" s="9"/>
      <c r="F328" s="9"/>
      <c r="G328" s="9"/>
    </row>
    <row r="329" spans="3:7" ht="12.75">
      <c r="C329" s="9"/>
      <c r="D329" s="9"/>
      <c r="E329" s="9"/>
      <c r="F329" s="9"/>
      <c r="G329" s="9"/>
    </row>
    <row r="330" spans="3:7" ht="12.75">
      <c r="C330" s="9"/>
      <c r="D330" s="9"/>
      <c r="E330" s="9"/>
      <c r="F330" s="9"/>
      <c r="G330" s="9"/>
    </row>
    <row r="331" spans="3:7" ht="12.75">
      <c r="C331" s="9"/>
      <c r="D331" s="9"/>
      <c r="E331" s="9"/>
      <c r="F331" s="9"/>
      <c r="G331" s="9"/>
    </row>
    <row r="332" spans="3:7" ht="12.75">
      <c r="C332" s="9"/>
      <c r="D332" s="9"/>
      <c r="E332" s="9"/>
      <c r="F332" s="9"/>
      <c r="G332" s="9"/>
    </row>
    <row r="333" spans="3:7" ht="12.75">
      <c r="C333" s="9"/>
      <c r="D333" s="9"/>
      <c r="E333" s="9"/>
      <c r="F333" s="9"/>
      <c r="G333" s="9"/>
    </row>
    <row r="334" spans="3:7" ht="12.75">
      <c r="C334" s="9"/>
      <c r="D334" s="9"/>
      <c r="E334" s="9"/>
      <c r="F334" s="9"/>
      <c r="G334" s="9"/>
    </row>
    <row r="335" spans="3:7" ht="12.75">
      <c r="C335" s="9"/>
      <c r="D335" s="9"/>
      <c r="E335" s="9"/>
      <c r="F335" s="9"/>
      <c r="G335" s="9"/>
    </row>
    <row r="336" spans="3:7" ht="12.75">
      <c r="C336" s="9"/>
      <c r="D336" s="9"/>
      <c r="E336" s="9"/>
      <c r="F336" s="9"/>
      <c r="G336" s="9"/>
    </row>
    <row r="337" spans="3:7" ht="12.75">
      <c r="C337" s="9"/>
      <c r="D337" s="9"/>
      <c r="E337" s="9"/>
      <c r="F337" s="9"/>
      <c r="G337" s="9"/>
    </row>
    <row r="338" spans="3:7" ht="12.75">
      <c r="C338" s="9"/>
      <c r="D338" s="9"/>
      <c r="E338" s="9"/>
      <c r="F338" s="9"/>
      <c r="G338" s="9"/>
    </row>
    <row r="339" spans="3:7" ht="12.75">
      <c r="C339" s="9"/>
      <c r="D339" s="9"/>
      <c r="E339" s="9"/>
      <c r="F339" s="9"/>
      <c r="G339" s="9"/>
    </row>
    <row r="340" spans="3:7" ht="12.75">
      <c r="C340" s="9"/>
      <c r="D340" s="9"/>
      <c r="E340" s="9"/>
      <c r="F340" s="9"/>
      <c r="G340" s="9"/>
    </row>
    <row r="341" spans="3:7" ht="12.75">
      <c r="C341" s="9"/>
      <c r="D341" s="9"/>
      <c r="E341" s="9"/>
      <c r="F341" s="9"/>
      <c r="G341" s="9"/>
    </row>
    <row r="342" spans="3:7" ht="12.75">
      <c r="C342" s="9"/>
      <c r="D342" s="9"/>
      <c r="E342" s="9"/>
      <c r="F342" s="9"/>
      <c r="G342" s="9"/>
    </row>
    <row r="343" spans="3:7" ht="12.75">
      <c r="C343" s="9"/>
      <c r="D343" s="9"/>
      <c r="E343" s="9"/>
      <c r="F343" s="9"/>
      <c r="G343" s="9"/>
    </row>
    <row r="344" spans="3:7" ht="12.75">
      <c r="C344" s="9"/>
      <c r="D344" s="9"/>
      <c r="E344" s="9"/>
      <c r="F344" s="9"/>
      <c r="G344" s="9"/>
    </row>
    <row r="345" spans="3:7" ht="12.75">
      <c r="C345" s="9"/>
      <c r="D345" s="9"/>
      <c r="E345" s="9"/>
      <c r="F345" s="9"/>
      <c r="G345" s="9"/>
    </row>
    <row r="346" spans="3:7" ht="12.75">
      <c r="C346" s="9"/>
      <c r="D346" s="9"/>
      <c r="E346" s="9"/>
      <c r="F346" s="9"/>
      <c r="G346" s="9"/>
    </row>
    <row r="347" spans="3:7" ht="12.75">
      <c r="C347" s="9"/>
      <c r="D347" s="9"/>
      <c r="E347" s="9"/>
      <c r="F347" s="9"/>
      <c r="G347" s="9"/>
    </row>
    <row r="348" spans="3:7" ht="12.75">
      <c r="C348" s="9"/>
      <c r="D348" s="9"/>
      <c r="E348" s="9"/>
      <c r="F348" s="9"/>
      <c r="G348" s="9"/>
    </row>
    <row r="349" spans="3:7" ht="12.75">
      <c r="C349" s="9"/>
      <c r="D349" s="9"/>
      <c r="E349" s="9"/>
      <c r="F349" s="9"/>
      <c r="G349" s="9"/>
    </row>
    <row r="350" spans="3:7" ht="12.75">
      <c r="C350" s="9"/>
      <c r="D350" s="9"/>
      <c r="E350" s="9"/>
      <c r="F350" s="9"/>
      <c r="G350" s="9"/>
    </row>
    <row r="351" spans="3:7" ht="12.75">
      <c r="C351" s="9"/>
      <c r="D351" s="9"/>
      <c r="E351" s="9"/>
      <c r="F351" s="9"/>
      <c r="G351" s="9"/>
    </row>
    <row r="352" spans="3:7" ht="12.75">
      <c r="C352" s="9"/>
      <c r="D352" s="9"/>
      <c r="E352" s="9"/>
      <c r="F352" s="9"/>
      <c r="G352" s="9"/>
    </row>
    <row r="353" spans="3:7" ht="12.75">
      <c r="C353" s="9"/>
      <c r="D353" s="9"/>
      <c r="E353" s="9"/>
      <c r="F353" s="9"/>
      <c r="G353" s="9"/>
    </row>
    <row r="354" spans="3:7" ht="12.75">
      <c r="C354" s="9"/>
      <c r="D354" s="9"/>
      <c r="E354" s="9"/>
      <c r="F354" s="9"/>
      <c r="G354" s="9"/>
    </row>
    <row r="355" spans="3:7" ht="12.75">
      <c r="C355" s="9"/>
      <c r="D355" s="9"/>
      <c r="E355" s="9"/>
      <c r="F355" s="9"/>
      <c r="G355" s="9"/>
    </row>
    <row r="356" spans="3:7" ht="12.75">
      <c r="C356" s="9"/>
      <c r="D356" s="9"/>
      <c r="E356" s="9"/>
      <c r="F356" s="9"/>
      <c r="G356" s="9"/>
    </row>
    <row r="357" spans="3:7" ht="12.75">
      <c r="C357" s="9"/>
      <c r="D357" s="9"/>
      <c r="E357" s="9"/>
      <c r="F357" s="9"/>
      <c r="G357" s="9"/>
    </row>
    <row r="358" spans="3:7" ht="12.75">
      <c r="C358" s="9"/>
      <c r="D358" s="9"/>
      <c r="E358" s="9"/>
      <c r="F358" s="9"/>
      <c r="G358" s="9"/>
    </row>
    <row r="359" spans="3:7" ht="12.75">
      <c r="C359" s="9"/>
      <c r="D359" s="9"/>
      <c r="E359" s="9"/>
      <c r="F359" s="9"/>
      <c r="G359" s="9"/>
    </row>
    <row r="360" spans="3:7" ht="12.75">
      <c r="C360" s="9"/>
      <c r="D360" s="9"/>
      <c r="E360" s="9"/>
      <c r="F360" s="9"/>
      <c r="G360" s="9"/>
    </row>
    <row r="361" spans="3:7" ht="12.75">
      <c r="C361" s="9"/>
      <c r="D361" s="9"/>
      <c r="E361" s="9"/>
      <c r="F361" s="9"/>
      <c r="G361" s="9"/>
    </row>
    <row r="362" spans="3:7" ht="12.75">
      <c r="C362" s="9"/>
      <c r="D362" s="9"/>
      <c r="E362" s="9"/>
      <c r="F362" s="9"/>
      <c r="G362" s="9"/>
    </row>
    <row r="363" spans="3:7" ht="12.75">
      <c r="C363" s="9"/>
      <c r="D363" s="9"/>
      <c r="E363" s="9"/>
      <c r="F363" s="9"/>
      <c r="G363" s="9"/>
    </row>
    <row r="364" spans="3:7" ht="12.75">
      <c r="C364" s="9"/>
      <c r="D364" s="9"/>
      <c r="E364" s="9"/>
      <c r="F364" s="9"/>
      <c r="G364" s="9"/>
    </row>
    <row r="365" spans="3:7" ht="12.75">
      <c r="C365" s="9"/>
      <c r="D365" s="9"/>
      <c r="E365" s="9"/>
      <c r="F365" s="9"/>
      <c r="G365" s="9"/>
    </row>
    <row r="366" spans="3:7" ht="12.75">
      <c r="C366" s="9"/>
      <c r="D366" s="9"/>
      <c r="E366" s="9"/>
      <c r="F366" s="9"/>
      <c r="G366" s="9"/>
    </row>
    <row r="367" spans="3:7" ht="12.75">
      <c r="C367" s="9"/>
      <c r="D367" s="9"/>
      <c r="E367" s="9"/>
      <c r="F367" s="9"/>
      <c r="G367" s="9"/>
    </row>
    <row r="368" spans="3:7" ht="12.75">
      <c r="C368" s="9"/>
      <c r="D368" s="9"/>
      <c r="E368" s="9"/>
      <c r="F368" s="9"/>
      <c r="G368" s="9"/>
    </row>
    <row r="369" spans="3:7" ht="12.75">
      <c r="C369" s="9"/>
      <c r="D369" s="9"/>
      <c r="E369" s="9"/>
      <c r="F369" s="9"/>
      <c r="G369" s="9"/>
    </row>
    <row r="370" spans="3:7" ht="12.75">
      <c r="C370" s="9"/>
      <c r="D370" s="9"/>
      <c r="E370" s="9"/>
      <c r="F370" s="9"/>
      <c r="G370" s="9"/>
    </row>
    <row r="371" spans="3:7" ht="12.75">
      <c r="C371" s="9"/>
      <c r="D371" s="9"/>
      <c r="E371" s="9"/>
      <c r="F371" s="9"/>
      <c r="G371" s="9"/>
    </row>
    <row r="372" spans="3:7" ht="12.75">
      <c r="C372" s="9"/>
      <c r="D372" s="9"/>
      <c r="E372" s="9"/>
      <c r="F372" s="9"/>
      <c r="G372" s="9"/>
    </row>
    <row r="373" spans="3:7" ht="12.75">
      <c r="C373" s="9"/>
      <c r="D373" s="9"/>
      <c r="E373" s="9"/>
      <c r="F373" s="9"/>
      <c r="G373" s="9"/>
    </row>
    <row r="374" spans="3:7" ht="12.75">
      <c r="C374" s="9"/>
      <c r="D374" s="9"/>
      <c r="E374" s="9"/>
      <c r="F374" s="9"/>
      <c r="G374" s="9"/>
    </row>
    <row r="375" spans="3:7" ht="12.75">
      <c r="C375" s="9"/>
      <c r="D375" s="9"/>
      <c r="E375" s="9"/>
      <c r="F375" s="9"/>
      <c r="G375" s="9"/>
    </row>
    <row r="376" spans="3:7" ht="12.75">
      <c r="C376" s="9"/>
      <c r="D376" s="9"/>
      <c r="E376" s="9"/>
      <c r="F376" s="9"/>
      <c r="G376" s="9"/>
    </row>
    <row r="377" spans="3:7" ht="12.75">
      <c r="C377" s="9"/>
      <c r="D377" s="9"/>
      <c r="E377" s="9"/>
      <c r="F377" s="9"/>
      <c r="G377" s="9"/>
    </row>
    <row r="378" spans="3:7" ht="12.75">
      <c r="C378" s="9"/>
      <c r="D378" s="9"/>
      <c r="E378" s="9"/>
      <c r="F378" s="9"/>
      <c r="G378" s="9"/>
    </row>
    <row r="379" spans="3:7" ht="12.75">
      <c r="C379" s="9"/>
      <c r="D379" s="9"/>
      <c r="E379" s="9"/>
      <c r="F379" s="9"/>
      <c r="G379" s="9"/>
    </row>
    <row r="380" spans="3:7" ht="12.75">
      <c r="C380" s="9"/>
      <c r="D380" s="9"/>
      <c r="E380" s="9"/>
      <c r="F380" s="9"/>
      <c r="G380" s="9"/>
    </row>
    <row r="381" spans="3:7" ht="12.75">
      <c r="C381" s="9"/>
      <c r="D381" s="9"/>
      <c r="E381" s="9"/>
      <c r="F381" s="9"/>
      <c r="G381" s="9"/>
    </row>
    <row r="382" spans="3:7" ht="12.75">
      <c r="C382" s="9"/>
      <c r="D382" s="9"/>
      <c r="E382" s="9"/>
      <c r="F382" s="9"/>
      <c r="G382" s="9"/>
    </row>
    <row r="383" spans="3:7" ht="12.75">
      <c r="C383" s="9"/>
      <c r="D383" s="9"/>
      <c r="E383" s="9"/>
      <c r="F383" s="9"/>
      <c r="G383" s="9"/>
    </row>
    <row r="384" spans="3:7" ht="12.75">
      <c r="C384" s="9"/>
      <c r="D384" s="9"/>
      <c r="E384" s="9"/>
      <c r="F384" s="9"/>
      <c r="G384" s="9"/>
    </row>
    <row r="385" spans="3:7" ht="12.75">
      <c r="C385" s="9"/>
      <c r="D385" s="9"/>
      <c r="E385" s="9"/>
      <c r="F385" s="9"/>
      <c r="G385" s="9"/>
    </row>
    <row r="386" spans="3:7" ht="12.75">
      <c r="C386" s="9"/>
      <c r="D386" s="9"/>
      <c r="E386" s="9"/>
      <c r="F386" s="9"/>
      <c r="G386" s="9"/>
    </row>
    <row r="387" spans="3:7" ht="12.75">
      <c r="C387" s="9"/>
      <c r="D387" s="9"/>
      <c r="E387" s="9"/>
      <c r="F387" s="9"/>
      <c r="G387" s="9"/>
    </row>
    <row r="388" spans="3:7" ht="12.75">
      <c r="C388" s="9"/>
      <c r="D388" s="9"/>
      <c r="E388" s="9"/>
      <c r="F388" s="9"/>
      <c r="G388" s="9"/>
    </row>
    <row r="389" spans="3:7" ht="12.75">
      <c r="C389" s="9"/>
      <c r="D389" s="9"/>
      <c r="E389" s="9"/>
      <c r="F389" s="9"/>
      <c r="G389" s="9"/>
    </row>
    <row r="390" spans="3:7" ht="12.75">
      <c r="C390" s="9"/>
      <c r="D390" s="9"/>
      <c r="E390" s="9"/>
      <c r="F390" s="9"/>
      <c r="G390" s="9"/>
    </row>
    <row r="391" spans="3:7" ht="12.75">
      <c r="C391" s="9"/>
      <c r="D391" s="9"/>
      <c r="E391" s="9"/>
      <c r="F391" s="9"/>
      <c r="G391" s="9"/>
    </row>
    <row r="392" spans="3:7" ht="12.75">
      <c r="C392" s="9"/>
      <c r="D392" s="9"/>
      <c r="E392" s="9"/>
      <c r="F392" s="9"/>
      <c r="G392" s="9"/>
    </row>
    <row r="393" spans="3:7" ht="12.75">
      <c r="C393" s="9"/>
      <c r="D393" s="9"/>
      <c r="E393" s="9"/>
      <c r="F393" s="9"/>
      <c r="G393" s="9"/>
    </row>
    <row r="394" spans="3:7" ht="12.75">
      <c r="C394" s="9"/>
      <c r="D394" s="9"/>
      <c r="E394" s="9"/>
      <c r="F394" s="9"/>
      <c r="G394" s="9"/>
    </row>
    <row r="395" spans="3:7" ht="12.75">
      <c r="C395" s="9"/>
      <c r="D395" s="9"/>
      <c r="E395" s="9"/>
      <c r="F395" s="9"/>
      <c r="G395" s="9"/>
    </row>
    <row r="396" spans="3:7" ht="12.75">
      <c r="C396" s="9"/>
      <c r="D396" s="9"/>
      <c r="E396" s="9"/>
      <c r="F396" s="9"/>
      <c r="G396" s="9"/>
    </row>
    <row r="397" spans="3:7" ht="12.75">
      <c r="C397" s="9"/>
      <c r="D397" s="9"/>
      <c r="E397" s="9"/>
      <c r="F397" s="9"/>
      <c r="G397" s="9"/>
    </row>
    <row r="398" spans="3:7" ht="12.75">
      <c r="C398" s="9"/>
      <c r="D398" s="9"/>
      <c r="E398" s="9"/>
      <c r="F398" s="9"/>
      <c r="G398" s="9"/>
    </row>
    <row r="399" spans="3:7" ht="12.75">
      <c r="C399" s="9"/>
      <c r="D399" s="9"/>
      <c r="E399" s="9"/>
      <c r="F399" s="9"/>
      <c r="G399" s="9"/>
    </row>
    <row r="400" spans="3:7" ht="12.75">
      <c r="C400" s="9"/>
      <c r="D400" s="9"/>
      <c r="E400" s="9"/>
      <c r="F400" s="9"/>
      <c r="G400" s="9"/>
    </row>
    <row r="401" spans="3:7" ht="12.75">
      <c r="C401" s="9"/>
      <c r="D401" s="9"/>
      <c r="E401" s="9"/>
      <c r="F401" s="9"/>
      <c r="G401" s="9"/>
    </row>
    <row r="402" spans="3:7" ht="12.75">
      <c r="C402" s="9"/>
      <c r="D402" s="9"/>
      <c r="E402" s="9"/>
      <c r="F402" s="9"/>
      <c r="G402" s="9"/>
    </row>
    <row r="403" spans="3:7" ht="12.75">
      <c r="C403" s="9"/>
      <c r="D403" s="9"/>
      <c r="E403" s="9"/>
      <c r="F403" s="9"/>
      <c r="G403" s="9"/>
    </row>
    <row r="404" spans="3:7" ht="12.75">
      <c r="C404" s="9"/>
      <c r="D404" s="9"/>
      <c r="E404" s="9"/>
      <c r="F404" s="9"/>
      <c r="G404" s="9"/>
    </row>
    <row r="405" spans="3:7" ht="12.75">
      <c r="C405" s="9"/>
      <c r="D405" s="9"/>
      <c r="E405" s="9"/>
      <c r="F405" s="9"/>
      <c r="G405" s="9"/>
    </row>
    <row r="406" spans="3:7" ht="12.75">
      <c r="C406" s="9"/>
      <c r="D406" s="9"/>
      <c r="E406" s="9"/>
      <c r="F406" s="9"/>
      <c r="G406" s="9"/>
    </row>
    <row r="407" spans="3:7" ht="12.75">
      <c r="C407" s="9"/>
      <c r="D407" s="9"/>
      <c r="E407" s="9"/>
      <c r="F407" s="9"/>
      <c r="G407" s="9"/>
    </row>
    <row r="408" spans="3:7" ht="12.75">
      <c r="C408" s="9"/>
      <c r="D408" s="9"/>
      <c r="E408" s="9"/>
      <c r="F408" s="9"/>
      <c r="G408" s="9"/>
    </row>
    <row r="409" spans="3:7" ht="12.75">
      <c r="C409" s="9"/>
      <c r="D409" s="9"/>
      <c r="E409" s="9"/>
      <c r="F409" s="9"/>
      <c r="G409" s="9"/>
    </row>
    <row r="410" spans="3:7" ht="12.75">
      <c r="C410" s="9"/>
      <c r="D410" s="9"/>
      <c r="E410" s="9"/>
      <c r="F410" s="9"/>
      <c r="G410" s="9"/>
    </row>
    <row r="411" spans="3:7" ht="12.75">
      <c r="C411" s="9"/>
      <c r="D411" s="9"/>
      <c r="E411" s="9"/>
      <c r="F411" s="9"/>
      <c r="G411" s="9"/>
    </row>
    <row r="412" spans="3:7" ht="12.75">
      <c r="C412" s="9"/>
      <c r="D412" s="9"/>
      <c r="E412" s="9"/>
      <c r="F412" s="9"/>
      <c r="G412" s="9"/>
    </row>
    <row r="413" spans="3:7" ht="12.75">
      <c r="C413" s="9"/>
      <c r="D413" s="9"/>
      <c r="E413" s="9"/>
      <c r="F413" s="9"/>
      <c r="G413" s="9"/>
    </row>
    <row r="414" spans="3:7" ht="12.75">
      <c r="C414" s="9"/>
      <c r="D414" s="9"/>
      <c r="E414" s="9"/>
      <c r="F414" s="9"/>
      <c r="G414" s="9"/>
    </row>
    <row r="415" spans="3:7" ht="12.75">
      <c r="C415" s="9"/>
      <c r="D415" s="9"/>
      <c r="E415" s="9"/>
      <c r="F415" s="9"/>
      <c r="G415" s="9"/>
    </row>
    <row r="416" spans="3:7" ht="12.75">
      <c r="C416" s="9"/>
      <c r="D416" s="9"/>
      <c r="E416" s="9"/>
      <c r="F416" s="9"/>
      <c r="G416" s="9"/>
    </row>
    <row r="417" spans="3:7" ht="12.75">
      <c r="C417" s="9"/>
      <c r="D417" s="9"/>
      <c r="E417" s="9"/>
      <c r="F417" s="9"/>
      <c r="G417" s="9"/>
    </row>
    <row r="418" spans="3:7" ht="12.75">
      <c r="C418" s="9"/>
      <c r="D418" s="9"/>
      <c r="E418" s="9"/>
      <c r="F418" s="9"/>
      <c r="G418" s="9"/>
    </row>
    <row r="419" spans="3:7" ht="12.75">
      <c r="C419" s="9"/>
      <c r="D419" s="9"/>
      <c r="E419" s="9"/>
      <c r="F419" s="9"/>
      <c r="G419" s="9"/>
    </row>
    <row r="420" spans="3:7" ht="12.75">
      <c r="C420" s="9"/>
      <c r="D420" s="9"/>
      <c r="E420" s="9"/>
      <c r="F420" s="9"/>
      <c r="G420" s="9"/>
    </row>
    <row r="421" spans="3:7" ht="12.75">
      <c r="C421" s="9"/>
      <c r="D421" s="9"/>
      <c r="E421" s="9"/>
      <c r="F421" s="9"/>
      <c r="G421" s="9"/>
    </row>
    <row r="422" spans="3:7" ht="12.75">
      <c r="C422" s="9"/>
      <c r="D422" s="9"/>
      <c r="E422" s="9"/>
      <c r="F422" s="9"/>
      <c r="G422" s="9"/>
    </row>
    <row r="423" spans="3:7" ht="12.75">
      <c r="C423" s="9"/>
      <c r="D423" s="9"/>
      <c r="E423" s="9"/>
      <c r="F423" s="9"/>
      <c r="G423" s="9"/>
    </row>
    <row r="424" spans="3:7" ht="12.75">
      <c r="C424" s="9"/>
      <c r="D424" s="9"/>
      <c r="E424" s="9"/>
      <c r="F424" s="9"/>
      <c r="G424" s="9"/>
    </row>
    <row r="425" spans="3:7" ht="12.75">
      <c r="C425" s="9"/>
      <c r="D425" s="9"/>
      <c r="E425" s="9"/>
      <c r="F425" s="9"/>
      <c r="G425" s="9"/>
    </row>
    <row r="426" spans="3:7" ht="12.75">
      <c r="C426" s="9"/>
      <c r="D426" s="9"/>
      <c r="E426" s="9"/>
      <c r="F426" s="9"/>
      <c r="G426" s="9"/>
    </row>
    <row r="427" spans="3:7" ht="12.75">
      <c r="C427" s="9"/>
      <c r="D427" s="9"/>
      <c r="E427" s="9"/>
      <c r="F427" s="9"/>
      <c r="G427" s="9"/>
    </row>
    <row r="428" spans="3:7" ht="12.75">
      <c r="C428" s="9"/>
      <c r="D428" s="9"/>
      <c r="E428" s="9"/>
      <c r="F428" s="9"/>
      <c r="G428" s="9"/>
    </row>
    <row r="429" spans="3:7" ht="12.75">
      <c r="C429" s="9"/>
      <c r="D429" s="9"/>
      <c r="E429" s="9"/>
      <c r="F429" s="9"/>
      <c r="G429" s="9"/>
    </row>
    <row r="430" spans="3:7" ht="12.75">
      <c r="C430" s="9"/>
      <c r="D430" s="9"/>
      <c r="E430" s="9"/>
      <c r="F430" s="9"/>
      <c r="G430" s="9"/>
    </row>
    <row r="431" spans="3:7" ht="12.75">
      <c r="C431" s="9"/>
      <c r="D431" s="9"/>
      <c r="E431" s="9"/>
      <c r="F431" s="9"/>
      <c r="G431" s="9"/>
    </row>
    <row r="432" spans="3:7" ht="12.75">
      <c r="C432" s="9"/>
      <c r="D432" s="9"/>
      <c r="E432" s="9"/>
      <c r="F432" s="9"/>
      <c r="G432" s="9"/>
    </row>
    <row r="433" spans="3:7" ht="12.75">
      <c r="C433" s="9"/>
      <c r="D433" s="9"/>
      <c r="E433" s="9"/>
      <c r="F433" s="9"/>
      <c r="G433" s="9"/>
    </row>
    <row r="434" spans="3:7" ht="12.75">
      <c r="C434" s="9"/>
      <c r="D434" s="9"/>
      <c r="E434" s="9"/>
      <c r="F434" s="9"/>
      <c r="G434" s="9"/>
    </row>
    <row r="435" spans="3:7" ht="12.75">
      <c r="C435" s="9"/>
      <c r="D435" s="9"/>
      <c r="E435" s="9"/>
      <c r="F435" s="9"/>
      <c r="G435" s="9"/>
    </row>
    <row r="436" spans="3:7" ht="12.75">
      <c r="C436" s="9"/>
      <c r="D436" s="9"/>
      <c r="E436" s="9"/>
      <c r="F436" s="9"/>
      <c r="G436" s="9"/>
    </row>
    <row r="437" spans="3:7" ht="12.75">
      <c r="C437" s="9"/>
      <c r="D437" s="9"/>
      <c r="E437" s="9"/>
      <c r="F437" s="9"/>
      <c r="G437" s="9"/>
    </row>
    <row r="438" spans="3:7" ht="12.75">
      <c r="C438" s="9"/>
      <c r="D438" s="9"/>
      <c r="E438" s="9"/>
      <c r="F438" s="9"/>
      <c r="G438" s="9"/>
    </row>
    <row r="439" spans="3:7" ht="12.75">
      <c r="C439" s="9"/>
      <c r="D439" s="9"/>
      <c r="E439" s="9"/>
      <c r="F439" s="9"/>
      <c r="G439" s="9"/>
    </row>
    <row r="440" spans="3:7" ht="12.75">
      <c r="C440" s="9"/>
      <c r="D440" s="9"/>
      <c r="E440" s="9"/>
      <c r="F440" s="9"/>
      <c r="G440" s="9"/>
    </row>
    <row r="441" spans="3:7" ht="12.75">
      <c r="C441" s="9"/>
      <c r="D441" s="9"/>
      <c r="E441" s="9"/>
      <c r="F441" s="9"/>
      <c r="G441" s="9"/>
    </row>
    <row r="442" spans="3:7" ht="12.75">
      <c r="C442" s="9"/>
      <c r="D442" s="9"/>
      <c r="E442" s="9"/>
      <c r="F442" s="9"/>
      <c r="G442" s="9"/>
    </row>
    <row r="443" spans="3:7" ht="12.75">
      <c r="C443" s="9"/>
      <c r="D443" s="9"/>
      <c r="E443" s="9"/>
      <c r="F443" s="9"/>
      <c r="G443" s="9"/>
    </row>
    <row r="444" spans="3:7" ht="12.75">
      <c r="C444" s="9"/>
      <c r="D444" s="9"/>
      <c r="E444" s="9"/>
      <c r="F444" s="9"/>
      <c r="G444" s="9"/>
    </row>
    <row r="445" spans="3:7" ht="12.75">
      <c r="C445" s="9"/>
      <c r="D445" s="9"/>
      <c r="E445" s="9"/>
      <c r="F445" s="9"/>
      <c r="G445" s="9"/>
    </row>
    <row r="446" spans="3:7" ht="12.75">
      <c r="C446" s="9"/>
      <c r="D446" s="9"/>
      <c r="E446" s="9"/>
      <c r="F446" s="9"/>
      <c r="G446" s="9"/>
    </row>
    <row r="447" spans="3:7" ht="12.75">
      <c r="C447" s="9"/>
      <c r="D447" s="9"/>
      <c r="E447" s="9"/>
      <c r="F447" s="9"/>
      <c r="G447" s="9"/>
    </row>
    <row r="448" spans="3:7" ht="12.75">
      <c r="C448" s="9"/>
      <c r="D448" s="9"/>
      <c r="E448" s="9"/>
      <c r="F448" s="9"/>
      <c r="G448" s="9"/>
    </row>
    <row r="449" spans="3:7" ht="12.75">
      <c r="C449" s="9"/>
      <c r="D449" s="9"/>
      <c r="E449" s="9"/>
      <c r="F449" s="9"/>
      <c r="G449" s="9"/>
    </row>
    <row r="450" spans="3:7" ht="12.75">
      <c r="C450" s="9"/>
      <c r="D450" s="9"/>
      <c r="E450" s="9"/>
      <c r="F450" s="9"/>
      <c r="G450" s="9"/>
    </row>
    <row r="451" spans="3:7" ht="12.75">
      <c r="C451" s="9"/>
      <c r="D451" s="9"/>
      <c r="E451" s="9"/>
      <c r="F451" s="9"/>
      <c r="G451" s="9"/>
    </row>
    <row r="452" spans="3:7" ht="12.75">
      <c r="C452" s="9"/>
      <c r="D452" s="9"/>
      <c r="E452" s="9"/>
      <c r="F452" s="9"/>
      <c r="G452" s="9"/>
    </row>
    <row r="453" spans="3:7" ht="12.75">
      <c r="C453" s="9"/>
      <c r="D453" s="9"/>
      <c r="E453" s="9"/>
      <c r="F453" s="9"/>
      <c r="G453" s="9"/>
    </row>
    <row r="454" spans="3:7" ht="12.75">
      <c r="C454" s="9"/>
      <c r="D454" s="9"/>
      <c r="E454" s="9"/>
      <c r="F454" s="9"/>
      <c r="G454" s="9"/>
    </row>
    <row r="455" spans="3:7" ht="12.75">
      <c r="C455" s="9"/>
      <c r="D455" s="9"/>
      <c r="E455" s="9"/>
      <c r="F455" s="9"/>
      <c r="G455" s="9"/>
    </row>
    <row r="456" spans="3:7" ht="12.75">
      <c r="C456" s="9"/>
      <c r="D456" s="9"/>
      <c r="E456" s="9"/>
      <c r="F456" s="9"/>
      <c r="G456" s="9"/>
    </row>
    <row r="457" spans="3:7" ht="12.75">
      <c r="C457" s="9"/>
      <c r="D457" s="9"/>
      <c r="E457" s="9"/>
      <c r="F457" s="9"/>
      <c r="G457" s="9"/>
    </row>
    <row r="458" spans="3:7" ht="12.75">
      <c r="C458" s="9"/>
      <c r="D458" s="9"/>
      <c r="E458" s="9"/>
      <c r="F458" s="9"/>
      <c r="G458" s="9"/>
    </row>
    <row r="459" spans="3:7" ht="12.75">
      <c r="C459" s="9"/>
      <c r="D459" s="9"/>
      <c r="E459" s="9"/>
      <c r="F459" s="9"/>
      <c r="G459" s="9"/>
    </row>
    <row r="460" spans="3:7" ht="12.75">
      <c r="C460" s="9"/>
      <c r="D460" s="9"/>
      <c r="E460" s="9"/>
      <c r="F460" s="9"/>
      <c r="G460" s="9"/>
    </row>
    <row r="461" spans="3:7" ht="12.75">
      <c r="C461" s="9"/>
      <c r="D461" s="9"/>
      <c r="E461" s="9"/>
      <c r="F461" s="9"/>
      <c r="G461" s="9"/>
    </row>
    <row r="462" spans="3:7" ht="12.75">
      <c r="C462" s="9"/>
      <c r="D462" s="9"/>
      <c r="E462" s="9"/>
      <c r="F462" s="9"/>
      <c r="G462" s="9"/>
    </row>
    <row r="463" spans="3:7" ht="12.75">
      <c r="C463" s="9"/>
      <c r="D463" s="9"/>
      <c r="E463" s="9"/>
      <c r="F463" s="9"/>
      <c r="G463" s="9"/>
    </row>
    <row r="464" spans="3:7" ht="12.75">
      <c r="C464" s="9"/>
      <c r="D464" s="9"/>
      <c r="E464" s="9"/>
      <c r="F464" s="9"/>
      <c r="G464" s="9"/>
    </row>
    <row r="465" spans="3:7" ht="12.75">
      <c r="C465" s="9"/>
      <c r="D465" s="9"/>
      <c r="E465" s="9"/>
      <c r="F465" s="9"/>
      <c r="G465" s="9"/>
    </row>
    <row r="466" spans="3:7" ht="12.75">
      <c r="C466" s="9"/>
      <c r="D466" s="9"/>
      <c r="E466" s="9"/>
      <c r="F466" s="9"/>
      <c r="G466" s="9"/>
    </row>
    <row r="467" spans="3:7" ht="12.75">
      <c r="C467" s="9"/>
      <c r="D467" s="9"/>
      <c r="E467" s="9"/>
      <c r="F467" s="9"/>
      <c r="G467" s="9"/>
    </row>
    <row r="468" spans="3:7" ht="12.75">
      <c r="C468" s="9"/>
      <c r="D468" s="9"/>
      <c r="E468" s="9"/>
      <c r="F468" s="9"/>
      <c r="G468" s="9"/>
    </row>
    <row r="469" spans="3:7" ht="12.75">
      <c r="C469" s="9"/>
      <c r="D469" s="9"/>
      <c r="E469" s="9"/>
      <c r="F469" s="9"/>
      <c r="G469" s="9"/>
    </row>
    <row r="470" spans="3:7" ht="12.75">
      <c r="C470" s="9"/>
      <c r="D470" s="9"/>
      <c r="E470" s="9"/>
      <c r="F470" s="9"/>
      <c r="G470" s="9"/>
    </row>
    <row r="471" spans="3:7" ht="12.75">
      <c r="C471" s="9"/>
      <c r="D471" s="9"/>
      <c r="E471" s="9"/>
      <c r="F471" s="9"/>
      <c r="G471" s="9"/>
    </row>
    <row r="472" spans="3:7" ht="12.75">
      <c r="C472" s="9"/>
      <c r="D472" s="9"/>
      <c r="E472" s="9"/>
      <c r="F472" s="9"/>
      <c r="G472" s="9"/>
    </row>
    <row r="473" spans="3:7" ht="12.75">
      <c r="C473" s="9"/>
      <c r="D473" s="9"/>
      <c r="E473" s="9"/>
      <c r="F473" s="9"/>
      <c r="G473" s="9"/>
    </row>
    <row r="474" spans="3:7" ht="12.75">
      <c r="C474" s="9"/>
      <c r="D474" s="9"/>
      <c r="E474" s="9"/>
      <c r="F474" s="9"/>
      <c r="G474" s="9"/>
    </row>
    <row r="475" spans="3:7" ht="12.75">
      <c r="C475" s="9"/>
      <c r="D475" s="9"/>
      <c r="E475" s="9"/>
      <c r="F475" s="9"/>
      <c r="G475" s="9"/>
    </row>
    <row r="476" spans="3:7" ht="12.75">
      <c r="C476" s="9"/>
      <c r="D476" s="9"/>
      <c r="E476" s="9"/>
      <c r="F476" s="9"/>
      <c r="G476" s="9"/>
    </row>
    <row r="477" spans="3:7" ht="12.75">
      <c r="C477" s="9"/>
      <c r="D477" s="9"/>
      <c r="E477" s="9"/>
      <c r="F477" s="9"/>
      <c r="G477" s="9"/>
    </row>
    <row r="478" spans="3:7" ht="12.75">
      <c r="C478" s="9"/>
      <c r="D478" s="9"/>
      <c r="E478" s="9"/>
      <c r="F478" s="9"/>
      <c r="G478" s="9"/>
    </row>
    <row r="479" spans="3:7" ht="12.75">
      <c r="C479" s="9"/>
      <c r="D479" s="9"/>
      <c r="E479" s="9"/>
      <c r="F479" s="9"/>
      <c r="G479" s="9"/>
    </row>
    <row r="480" spans="3:7" ht="12.75">
      <c r="C480" s="9"/>
      <c r="D480" s="9"/>
      <c r="E480" s="9"/>
      <c r="F480" s="9"/>
      <c r="G480" s="9"/>
    </row>
    <row r="481" spans="3:7" ht="12.75">
      <c r="C481" s="9"/>
      <c r="D481" s="9"/>
      <c r="E481" s="9"/>
      <c r="F481" s="9"/>
      <c r="G481" s="9"/>
    </row>
    <row r="482" spans="3:7" ht="12.75">
      <c r="C482" s="9"/>
      <c r="D482" s="9"/>
      <c r="E482" s="9"/>
      <c r="F482" s="9"/>
      <c r="G482" s="9"/>
    </row>
    <row r="483" spans="3:7" ht="12.75">
      <c r="C483" s="9"/>
      <c r="D483" s="9"/>
      <c r="E483" s="9"/>
      <c r="F483" s="9"/>
      <c r="G483" s="9"/>
    </row>
    <row r="484" spans="3:7" ht="12.75">
      <c r="C484" s="9"/>
      <c r="D484" s="9"/>
      <c r="E484" s="9"/>
      <c r="F484" s="9"/>
      <c r="G484" s="9"/>
    </row>
    <row r="485" spans="3:7" ht="12.75">
      <c r="C485" s="9"/>
      <c r="D485" s="9"/>
      <c r="E485" s="9"/>
      <c r="F485" s="9"/>
      <c r="G485" s="9"/>
    </row>
    <row r="486" spans="3:7" ht="12.75">
      <c r="C486" s="9"/>
      <c r="D486" s="9"/>
      <c r="E486" s="9"/>
      <c r="F486" s="9"/>
      <c r="G486" s="9"/>
    </row>
    <row r="487" spans="3:7" ht="12.75">
      <c r="C487" s="9"/>
      <c r="D487" s="9"/>
      <c r="E487" s="9"/>
      <c r="F487" s="9"/>
      <c r="G487" s="9"/>
    </row>
    <row r="488" spans="3:7" ht="12.75">
      <c r="C488" s="9"/>
      <c r="D488" s="9"/>
      <c r="E488" s="9"/>
      <c r="F488" s="9"/>
      <c r="G488" s="9"/>
    </row>
    <row r="489" spans="3:7" ht="12.75">
      <c r="C489" s="9"/>
      <c r="D489" s="9"/>
      <c r="E489" s="9"/>
      <c r="F489" s="9"/>
      <c r="G489" s="9"/>
    </row>
    <row r="490" spans="3:7" ht="12.75">
      <c r="C490" s="9"/>
      <c r="D490" s="9"/>
      <c r="E490" s="9"/>
      <c r="F490" s="9"/>
      <c r="G490" s="9"/>
    </row>
    <row r="491" spans="3:7" ht="12.75">
      <c r="C491" s="9"/>
      <c r="D491" s="9"/>
      <c r="E491" s="9"/>
      <c r="F491" s="9"/>
      <c r="G491" s="9"/>
    </row>
    <row r="492" spans="3:7" ht="12.75">
      <c r="C492" s="9"/>
      <c r="D492" s="9"/>
      <c r="E492" s="9"/>
      <c r="F492" s="9"/>
      <c r="G492" s="9"/>
    </row>
    <row r="493" spans="3:7" ht="12.75">
      <c r="C493" s="9"/>
      <c r="D493" s="9"/>
      <c r="E493" s="9"/>
      <c r="F493" s="9"/>
      <c r="G493" s="9"/>
    </row>
    <row r="494" spans="3:7" ht="12.75">
      <c r="C494" s="9"/>
      <c r="D494" s="9"/>
      <c r="E494" s="9"/>
      <c r="F494" s="9"/>
      <c r="G494" s="9"/>
    </row>
    <row r="495" spans="3:7" ht="12.75">
      <c r="C495" s="9"/>
      <c r="D495" s="9"/>
      <c r="E495" s="9"/>
      <c r="F495" s="9"/>
      <c r="G495" s="9"/>
    </row>
    <row r="496" spans="3:7" ht="12.75">
      <c r="C496" s="9"/>
      <c r="D496" s="9"/>
      <c r="E496" s="9"/>
      <c r="F496" s="9"/>
      <c r="G496" s="9"/>
    </row>
    <row r="497" spans="3:7" ht="12.75">
      <c r="C497" s="9"/>
      <c r="D497" s="9"/>
      <c r="E497" s="9"/>
      <c r="F497" s="9"/>
      <c r="G497" s="9"/>
    </row>
    <row r="498" spans="3:7" ht="12.75">
      <c r="C498" s="9"/>
      <c r="D498" s="9"/>
      <c r="E498" s="9"/>
      <c r="F498" s="9"/>
      <c r="G498" s="9"/>
    </row>
    <row r="499" spans="3:7" ht="12.75">
      <c r="C499" s="9"/>
      <c r="D499" s="9"/>
      <c r="E499" s="9"/>
      <c r="F499" s="9"/>
      <c r="G499" s="9"/>
    </row>
    <row r="500" spans="3:7" ht="12.75">
      <c r="C500" s="9"/>
      <c r="D500" s="9"/>
      <c r="E500" s="9"/>
      <c r="F500" s="9"/>
      <c r="G500" s="9"/>
    </row>
    <row r="501" spans="3:7" ht="12.75">
      <c r="C501" s="9"/>
      <c r="D501" s="9"/>
      <c r="E501" s="9"/>
      <c r="F501" s="9"/>
      <c r="G501" s="9"/>
    </row>
    <row r="502" spans="3:7" ht="12.75">
      <c r="C502" s="9"/>
      <c r="D502" s="9"/>
      <c r="E502" s="9"/>
      <c r="F502" s="9"/>
      <c r="G502" s="9"/>
    </row>
    <row r="503" spans="3:7" ht="12.75">
      <c r="C503" s="9"/>
      <c r="D503" s="9"/>
      <c r="E503" s="9"/>
      <c r="F503" s="9"/>
      <c r="G503" s="9"/>
    </row>
    <row r="504" spans="3:7" ht="12.75">
      <c r="C504" s="9"/>
      <c r="D504" s="9"/>
      <c r="E504" s="9"/>
      <c r="F504" s="9"/>
      <c r="G504" s="9"/>
    </row>
    <row r="505" spans="3:7" ht="12.75">
      <c r="C505" s="9"/>
      <c r="D505" s="9"/>
      <c r="E505" s="9"/>
      <c r="F505" s="9"/>
      <c r="G505" s="9"/>
    </row>
    <row r="506" spans="3:7" ht="12.75">
      <c r="C506" s="9"/>
      <c r="D506" s="9"/>
      <c r="E506" s="9"/>
      <c r="F506" s="9"/>
      <c r="G506" s="9"/>
    </row>
    <row r="507" spans="3:7" ht="12.75">
      <c r="C507" s="9"/>
      <c r="D507" s="9"/>
      <c r="E507" s="9"/>
      <c r="F507" s="9"/>
      <c r="G507" s="9"/>
    </row>
    <row r="508" spans="3:7" ht="12.75">
      <c r="C508" s="9"/>
      <c r="D508" s="9"/>
      <c r="E508" s="9"/>
      <c r="F508" s="9"/>
      <c r="G508" s="9"/>
    </row>
    <row r="509" spans="3:7" ht="12.75">
      <c r="C509" s="9"/>
      <c r="D509" s="9"/>
      <c r="E509" s="9"/>
      <c r="F509" s="9"/>
      <c r="G509" s="9"/>
    </row>
    <row r="510" spans="3:7" ht="12.75">
      <c r="C510" s="9"/>
      <c r="D510" s="9"/>
      <c r="E510" s="9"/>
      <c r="F510" s="9"/>
      <c r="G510" s="9"/>
    </row>
    <row r="511" spans="3:7" ht="12.75">
      <c r="C511" s="9"/>
      <c r="D511" s="9"/>
      <c r="E511" s="9"/>
      <c r="F511" s="9"/>
      <c r="G511" s="9"/>
    </row>
    <row r="512" spans="3:7" ht="12.75">
      <c r="C512" s="9"/>
      <c r="D512" s="9"/>
      <c r="E512" s="9"/>
      <c r="F512" s="9"/>
      <c r="G512" s="9"/>
    </row>
    <row r="513" spans="3:7" ht="12.75">
      <c r="C513" s="9"/>
      <c r="D513" s="9"/>
      <c r="E513" s="9"/>
      <c r="F513" s="9"/>
      <c r="G513" s="9"/>
    </row>
    <row r="514" spans="3:7" ht="12.75">
      <c r="C514" s="9"/>
      <c r="D514" s="9"/>
      <c r="E514" s="9"/>
      <c r="F514" s="9"/>
      <c r="G514" s="9"/>
    </row>
    <row r="515" spans="3:7" ht="12.75">
      <c r="C515" s="9"/>
      <c r="D515" s="9"/>
      <c r="E515" s="9"/>
      <c r="F515" s="9"/>
      <c r="G515" s="9"/>
    </row>
    <row r="516" spans="3:7" ht="12.75">
      <c r="C516" s="9"/>
      <c r="D516" s="9"/>
      <c r="E516" s="9"/>
      <c r="F516" s="9"/>
      <c r="G516" s="9"/>
    </row>
    <row r="517" spans="3:7" ht="12.75">
      <c r="C517" s="9"/>
      <c r="D517" s="9"/>
      <c r="E517" s="9"/>
      <c r="F517" s="9"/>
      <c r="G517" s="9"/>
    </row>
    <row r="518" spans="3:7" ht="12.75">
      <c r="C518" s="9"/>
      <c r="D518" s="9"/>
      <c r="E518" s="9"/>
      <c r="F518" s="9"/>
      <c r="G518" s="9"/>
    </row>
    <row r="519" spans="3:7" ht="12.75">
      <c r="C519" s="9"/>
      <c r="D519" s="9"/>
      <c r="E519" s="9"/>
      <c r="F519" s="9"/>
      <c r="G519" s="9"/>
    </row>
    <row r="520" spans="3:7" ht="12.75">
      <c r="C520" s="9"/>
      <c r="D520" s="9"/>
      <c r="E520" s="9"/>
      <c r="F520" s="9"/>
      <c r="G520" s="9"/>
    </row>
    <row r="521" spans="3:7" ht="12.75">
      <c r="C521" s="9"/>
      <c r="D521" s="9"/>
      <c r="E521" s="9"/>
      <c r="F521" s="9"/>
      <c r="G521" s="9"/>
    </row>
    <row r="522" spans="3:7" ht="12.75">
      <c r="C522" s="9"/>
      <c r="D522" s="9"/>
      <c r="E522" s="9"/>
      <c r="F522" s="9"/>
      <c r="G522" s="9"/>
    </row>
    <row r="523" spans="3:7" ht="12.75">
      <c r="C523" s="9"/>
      <c r="D523" s="9"/>
      <c r="E523" s="9"/>
      <c r="F523" s="9"/>
      <c r="G523" s="9"/>
    </row>
    <row r="524" spans="3:7" ht="12.75">
      <c r="C524" s="9"/>
      <c r="D524" s="9"/>
      <c r="E524" s="9"/>
      <c r="F524" s="9"/>
      <c r="G524" s="9"/>
    </row>
    <row r="525" spans="3:7" ht="12.75">
      <c r="C525" s="9"/>
      <c r="D525" s="9"/>
      <c r="E525" s="9"/>
      <c r="F525" s="9"/>
      <c r="G525" s="9"/>
    </row>
    <row r="526" spans="3:7" ht="12.75">
      <c r="C526" s="9"/>
      <c r="D526" s="9"/>
      <c r="E526" s="9"/>
      <c r="F526" s="9"/>
      <c r="G526" s="9"/>
    </row>
    <row r="527" spans="3:7" ht="12.75">
      <c r="C527" s="9"/>
      <c r="D527" s="9"/>
      <c r="E527" s="9"/>
      <c r="F527" s="9"/>
      <c r="G527" s="9"/>
    </row>
    <row r="528" spans="3:7" ht="12.75">
      <c r="C528" s="9"/>
      <c r="D528" s="9"/>
      <c r="E528" s="9"/>
      <c r="F528" s="9"/>
      <c r="G528" s="9"/>
    </row>
    <row r="529" spans="3:7" ht="12.75">
      <c r="C529" s="9"/>
      <c r="D529" s="9"/>
      <c r="E529" s="9"/>
      <c r="F529" s="9"/>
      <c r="G529" s="9"/>
    </row>
    <row r="530" spans="3:7" ht="12.75">
      <c r="C530" s="9"/>
      <c r="D530" s="9"/>
      <c r="E530" s="9"/>
      <c r="F530" s="9"/>
      <c r="G530" s="9"/>
    </row>
    <row r="531" spans="3:7" ht="12.75">
      <c r="C531" s="9"/>
      <c r="D531" s="9"/>
      <c r="E531" s="9"/>
      <c r="F531" s="9"/>
      <c r="G531" s="9"/>
    </row>
    <row r="532" spans="3:7" ht="12.75">
      <c r="C532" s="9"/>
      <c r="D532" s="9"/>
      <c r="E532" s="9"/>
      <c r="F532" s="9"/>
      <c r="G532" s="9"/>
    </row>
    <row r="533" spans="3:7" ht="12.75">
      <c r="C533" s="9"/>
      <c r="D533" s="9"/>
      <c r="E533" s="9"/>
      <c r="F533" s="9"/>
      <c r="G533" s="9"/>
    </row>
    <row r="534" spans="3:7" ht="12.75">
      <c r="C534" s="9"/>
      <c r="D534" s="9"/>
      <c r="E534" s="9"/>
      <c r="F534" s="9"/>
      <c r="G534" s="9"/>
    </row>
    <row r="535" spans="3:7" ht="12.75">
      <c r="C535" s="9"/>
      <c r="D535" s="9"/>
      <c r="E535" s="9"/>
      <c r="F535" s="9"/>
      <c r="G535" s="9"/>
    </row>
    <row r="536" spans="3:7" ht="12.75">
      <c r="C536" s="9"/>
      <c r="D536" s="9"/>
      <c r="E536" s="9"/>
      <c r="F536" s="9"/>
      <c r="G536" s="9"/>
    </row>
    <row r="537" spans="3:7" ht="12.75">
      <c r="C537" s="9"/>
      <c r="D537" s="9"/>
      <c r="E537" s="9"/>
      <c r="F537" s="9"/>
      <c r="G537" s="9"/>
    </row>
    <row r="538" spans="3:7" ht="12.75">
      <c r="C538" s="9"/>
      <c r="D538" s="9"/>
      <c r="E538" s="9"/>
      <c r="F538" s="9"/>
      <c r="G538" s="9"/>
    </row>
    <row r="539" spans="3:7" ht="12.75">
      <c r="C539" s="9"/>
      <c r="D539" s="9"/>
      <c r="E539" s="9"/>
      <c r="F539" s="9"/>
      <c r="G539" s="9"/>
    </row>
    <row r="540" spans="3:7" ht="12.75">
      <c r="C540" s="9"/>
      <c r="D540" s="9"/>
      <c r="E540" s="9"/>
      <c r="F540" s="9"/>
      <c r="G540" s="9"/>
    </row>
    <row r="541" spans="3:7" ht="12.75">
      <c r="C541" s="9"/>
      <c r="D541" s="9"/>
      <c r="E541" s="9"/>
      <c r="F541" s="9"/>
      <c r="G541" s="9"/>
    </row>
    <row r="542" spans="3:7" ht="12.75">
      <c r="C542" s="9"/>
      <c r="D542" s="9"/>
      <c r="E542" s="9"/>
      <c r="F542" s="9"/>
      <c r="G542" s="9"/>
    </row>
    <row r="543" spans="3:7" ht="12.75">
      <c r="C543" s="9"/>
      <c r="D543" s="9"/>
      <c r="E543" s="9"/>
      <c r="F543" s="9"/>
      <c r="G543" s="9"/>
    </row>
    <row r="544" spans="3:7" ht="12.75">
      <c r="C544" s="9"/>
      <c r="D544" s="9"/>
      <c r="E544" s="9"/>
      <c r="F544" s="9"/>
      <c r="G544" s="9"/>
    </row>
    <row r="545" spans="3:7" ht="12.75">
      <c r="C545" s="9"/>
      <c r="D545" s="9"/>
      <c r="E545" s="9"/>
      <c r="F545" s="9"/>
      <c r="G545" s="9"/>
    </row>
    <row r="546" spans="3:7" ht="12.75">
      <c r="C546" s="9"/>
      <c r="D546" s="9"/>
      <c r="E546" s="9"/>
      <c r="F546" s="9"/>
      <c r="G546" s="9"/>
    </row>
    <row r="547" spans="3:7" ht="12.75">
      <c r="C547" s="9"/>
      <c r="D547" s="9"/>
      <c r="E547" s="9"/>
      <c r="F547" s="9"/>
      <c r="G547" s="9"/>
    </row>
    <row r="548" spans="3:7" ht="12.75">
      <c r="C548" s="9"/>
      <c r="D548" s="9"/>
      <c r="E548" s="9"/>
      <c r="F548" s="9"/>
      <c r="G548" s="9"/>
    </row>
    <row r="549" spans="3:7" ht="12.75">
      <c r="C549" s="9"/>
      <c r="D549" s="9"/>
      <c r="E549" s="9"/>
      <c r="F549" s="9"/>
      <c r="G549" s="9"/>
    </row>
    <row r="550" spans="3:7" ht="12.75">
      <c r="C550" s="9"/>
      <c r="D550" s="9"/>
      <c r="E550" s="9"/>
      <c r="F550" s="9"/>
      <c r="G550" s="9"/>
    </row>
    <row r="551" spans="3:7" ht="12.75">
      <c r="C551" s="9"/>
      <c r="D551" s="9"/>
      <c r="E551" s="9"/>
      <c r="F551" s="9"/>
      <c r="G551" s="9"/>
    </row>
    <row r="552" spans="3:7" ht="12.75">
      <c r="C552" s="9"/>
      <c r="D552" s="9"/>
      <c r="E552" s="9"/>
      <c r="F552" s="9"/>
      <c r="G552" s="9"/>
    </row>
    <row r="553" spans="3:7" ht="12.75">
      <c r="C553" s="9"/>
      <c r="D553" s="9"/>
      <c r="E553" s="9"/>
      <c r="F553" s="9"/>
      <c r="G553" s="9"/>
    </row>
    <row r="554" spans="3:7" ht="12.75">
      <c r="C554" s="9"/>
      <c r="D554" s="9"/>
      <c r="E554" s="9"/>
      <c r="F554" s="9"/>
      <c r="G554" s="9"/>
    </row>
    <row r="555" spans="3:7" ht="12.75">
      <c r="C555" s="9"/>
      <c r="D555" s="9"/>
      <c r="E555" s="9"/>
      <c r="F555" s="9"/>
      <c r="G555" s="9"/>
    </row>
    <row r="556" spans="3:7" ht="12.75">
      <c r="C556" s="9"/>
      <c r="D556" s="9"/>
      <c r="E556" s="9"/>
      <c r="F556" s="9"/>
      <c r="G556" s="9"/>
    </row>
    <row r="557" spans="3:7" ht="12.75">
      <c r="C557" s="9"/>
      <c r="D557" s="9"/>
      <c r="E557" s="9"/>
      <c r="F557" s="9"/>
      <c r="G557" s="9"/>
    </row>
    <row r="558" spans="3:7" ht="12.75">
      <c r="C558" s="9"/>
      <c r="D558" s="9"/>
      <c r="E558" s="9"/>
      <c r="F558" s="9"/>
      <c r="G558" s="9"/>
    </row>
    <row r="559" spans="3:7" ht="12.75">
      <c r="C559" s="9"/>
      <c r="D559" s="9"/>
      <c r="E559" s="9"/>
      <c r="F559" s="9"/>
      <c r="G559" s="9"/>
    </row>
    <row r="560" spans="3:7" ht="12.75">
      <c r="C560" s="9"/>
      <c r="D560" s="9"/>
      <c r="E560" s="9"/>
      <c r="F560" s="9"/>
      <c r="G560" s="9"/>
    </row>
    <row r="561" spans="3:7" ht="12.75">
      <c r="C561" s="9"/>
      <c r="D561" s="9"/>
      <c r="E561" s="9"/>
      <c r="F561" s="9"/>
      <c r="G561" s="9"/>
    </row>
    <row r="562" spans="3:7" ht="12.75">
      <c r="C562" s="9"/>
      <c r="D562" s="9"/>
      <c r="E562" s="9"/>
      <c r="F562" s="9"/>
      <c r="G562" s="9"/>
    </row>
    <row r="563" spans="3:7" ht="12.75">
      <c r="C563" s="9"/>
      <c r="D563" s="9"/>
      <c r="E563" s="9"/>
      <c r="F563" s="9"/>
      <c r="G563" s="9"/>
    </row>
    <row r="564" spans="3:7" ht="12.75">
      <c r="C564" s="9"/>
      <c r="D564" s="9"/>
      <c r="E564" s="9"/>
      <c r="F564" s="9"/>
      <c r="G564" s="9"/>
    </row>
    <row r="565" spans="3:7" ht="12.75">
      <c r="C565" s="9"/>
      <c r="D565" s="9"/>
      <c r="E565" s="9"/>
      <c r="F565" s="9"/>
      <c r="G565" s="9"/>
    </row>
    <row r="566" spans="3:7" ht="12.75">
      <c r="C566" s="9"/>
      <c r="D566" s="9"/>
      <c r="E566" s="9"/>
      <c r="F566" s="9"/>
      <c r="G566" s="9"/>
    </row>
    <row r="567" spans="3:7" ht="12.75">
      <c r="C567" s="9"/>
      <c r="D567" s="9"/>
      <c r="E567" s="9"/>
      <c r="F567" s="9"/>
      <c r="G567" s="9"/>
    </row>
    <row r="568" spans="3:7" ht="12.75">
      <c r="C568" s="9"/>
      <c r="D568" s="9"/>
      <c r="E568" s="9"/>
      <c r="F568" s="9"/>
      <c r="G568" s="9"/>
    </row>
    <row r="569" spans="3:7" ht="12.75">
      <c r="C569" s="9"/>
      <c r="D569" s="9"/>
      <c r="E569" s="9"/>
      <c r="F569" s="9"/>
      <c r="G569" s="9"/>
    </row>
    <row r="570" spans="3:7" ht="12.75">
      <c r="C570" s="9"/>
      <c r="D570" s="9"/>
      <c r="E570" s="9"/>
      <c r="F570" s="9"/>
      <c r="G570" s="9"/>
    </row>
    <row r="571" spans="3:7" ht="12.75">
      <c r="C571" s="9"/>
      <c r="D571" s="9"/>
      <c r="E571" s="9"/>
      <c r="F571" s="9"/>
      <c r="G571" s="9"/>
    </row>
    <row r="572" spans="3:7" ht="12.75">
      <c r="C572" s="9"/>
      <c r="D572" s="9"/>
      <c r="E572" s="9"/>
      <c r="F572" s="9"/>
      <c r="G572" s="9"/>
    </row>
    <row r="573" spans="3:7" ht="12.75">
      <c r="C573" s="9"/>
      <c r="D573" s="9"/>
      <c r="E573" s="9"/>
      <c r="F573" s="9"/>
      <c r="G573" s="9"/>
    </row>
    <row r="574" spans="3:7" ht="12.75">
      <c r="C574" s="9"/>
      <c r="D574" s="9"/>
      <c r="E574" s="9"/>
      <c r="F574" s="9"/>
      <c r="G574" s="9"/>
    </row>
    <row r="575" spans="3:7" ht="12.75">
      <c r="C575" s="9"/>
      <c r="D575" s="9"/>
      <c r="E575" s="9"/>
      <c r="F575" s="9"/>
      <c r="G575" s="9"/>
    </row>
    <row r="576" spans="3:7" ht="12.75">
      <c r="C576" s="9"/>
      <c r="D576" s="9"/>
      <c r="E576" s="9"/>
      <c r="F576" s="9"/>
      <c r="G576" s="9"/>
    </row>
    <row r="577" spans="3:7" ht="12.75">
      <c r="C577" s="9"/>
      <c r="D577" s="9"/>
      <c r="E577" s="9"/>
      <c r="F577" s="9"/>
      <c r="G577" s="9"/>
    </row>
    <row r="578" spans="3:7" ht="12.75">
      <c r="C578" s="9"/>
      <c r="D578" s="9"/>
      <c r="E578" s="9"/>
      <c r="F578" s="9"/>
      <c r="G578" s="9"/>
    </row>
    <row r="579" spans="3:7" ht="12.75">
      <c r="C579" s="9"/>
      <c r="D579" s="9"/>
      <c r="E579" s="9"/>
      <c r="F579" s="9"/>
      <c r="G579" s="9"/>
    </row>
    <row r="580" spans="3:7" ht="12.75">
      <c r="C580" s="9"/>
      <c r="D580" s="9"/>
      <c r="E580" s="9"/>
      <c r="F580" s="9"/>
      <c r="G580" s="9"/>
    </row>
    <row r="581" spans="3:7" ht="12.75">
      <c r="C581" s="9"/>
      <c r="D581" s="9"/>
      <c r="E581" s="9"/>
      <c r="F581" s="9"/>
      <c r="G581" s="9"/>
    </row>
    <row r="582" spans="3:7" ht="12.75">
      <c r="C582" s="9"/>
      <c r="D582" s="9"/>
      <c r="E582" s="9"/>
      <c r="F582" s="9"/>
      <c r="G582" s="9"/>
    </row>
    <row r="583" spans="3:7" ht="12.75">
      <c r="C583" s="9"/>
      <c r="D583" s="9"/>
      <c r="E583" s="9"/>
      <c r="F583" s="9"/>
      <c r="G583" s="9"/>
    </row>
    <row r="584" spans="3:7" ht="12.75">
      <c r="C584" s="9"/>
      <c r="D584" s="9"/>
      <c r="E584" s="9"/>
      <c r="F584" s="9"/>
      <c r="G584" s="9"/>
    </row>
    <row r="585" spans="3:7" ht="12.75">
      <c r="C585" s="9"/>
      <c r="D585" s="9"/>
      <c r="E585" s="9"/>
      <c r="F585" s="9"/>
      <c r="G585" s="9"/>
    </row>
    <row r="586" spans="3:7" ht="12.75">
      <c r="C586" s="9"/>
      <c r="D586" s="9"/>
      <c r="E586" s="9"/>
      <c r="F586" s="9"/>
      <c r="G586" s="9"/>
    </row>
    <row r="587" spans="3:7" ht="12.75">
      <c r="C587" s="9"/>
      <c r="D587" s="9"/>
      <c r="E587" s="9"/>
      <c r="F587" s="9"/>
      <c r="G587" s="9"/>
    </row>
    <row r="588" spans="3:7" ht="12.75">
      <c r="C588" s="9"/>
      <c r="D588" s="9"/>
      <c r="E588" s="9"/>
      <c r="F588" s="9"/>
      <c r="G588" s="9"/>
    </row>
    <row r="589" spans="3:7" ht="12.75">
      <c r="C589" s="9"/>
      <c r="D589" s="9"/>
      <c r="E589" s="9"/>
      <c r="F589" s="9"/>
      <c r="G589" s="9"/>
    </row>
    <row r="590" spans="3:7" ht="12.75">
      <c r="C590" s="9"/>
      <c r="D590" s="9"/>
      <c r="E590" s="9"/>
      <c r="F590" s="9"/>
      <c r="G590" s="9"/>
    </row>
    <row r="591" spans="3:7" ht="12.75">
      <c r="C591" s="9"/>
      <c r="D591" s="9"/>
      <c r="E591" s="9"/>
      <c r="F591" s="9"/>
      <c r="G591" s="9"/>
    </row>
    <row r="592" spans="3:7" ht="12.75">
      <c r="C592" s="9"/>
      <c r="D592" s="9"/>
      <c r="E592" s="9"/>
      <c r="F592" s="9"/>
      <c r="G592" s="9"/>
    </row>
    <row r="593" spans="3:7" ht="12.75">
      <c r="C593" s="9"/>
      <c r="D593" s="9"/>
      <c r="E593" s="9"/>
      <c r="F593" s="9"/>
      <c r="G593" s="9"/>
    </row>
    <row r="594" spans="3:7" ht="12.75">
      <c r="C594" s="9"/>
      <c r="D594" s="9"/>
      <c r="E594" s="9"/>
      <c r="F594" s="9"/>
      <c r="G594" s="9"/>
    </row>
    <row r="595" spans="3:7" ht="12.75">
      <c r="C595" s="9"/>
      <c r="D595" s="9"/>
      <c r="E595" s="9"/>
      <c r="F595" s="9"/>
      <c r="G595" s="9"/>
    </row>
    <row r="596" spans="3:7" ht="12.75">
      <c r="C596" s="9"/>
      <c r="D596" s="9"/>
      <c r="E596" s="9"/>
      <c r="F596" s="9"/>
      <c r="G596" s="9"/>
    </row>
    <row r="597" spans="3:7" ht="12.75">
      <c r="C597" s="9"/>
      <c r="D597" s="9"/>
      <c r="E597" s="9"/>
      <c r="F597" s="9"/>
      <c r="G597" s="9"/>
    </row>
    <row r="598" spans="3:7" ht="12.75">
      <c r="C598" s="9"/>
      <c r="D598" s="9"/>
      <c r="E598" s="9"/>
      <c r="F598" s="9"/>
      <c r="G598" s="9"/>
    </row>
    <row r="599" spans="3:7" ht="12.75">
      <c r="C599" s="9"/>
      <c r="D599" s="9"/>
      <c r="E599" s="9"/>
      <c r="F599" s="9"/>
      <c r="G599" s="9"/>
    </row>
    <row r="600" spans="3:7" ht="12.75">
      <c r="C600" s="9"/>
      <c r="D600" s="9"/>
      <c r="E600" s="9"/>
      <c r="F600" s="9"/>
      <c r="G600" s="9"/>
    </row>
    <row r="601" spans="3:7" ht="12.75">
      <c r="C601" s="9"/>
      <c r="D601" s="9"/>
      <c r="E601" s="9"/>
      <c r="F601" s="9"/>
      <c r="G601" s="9"/>
    </row>
    <row r="602" spans="3:7" ht="12.75">
      <c r="C602" s="9"/>
      <c r="D602" s="9"/>
      <c r="E602" s="9"/>
      <c r="F602" s="9"/>
      <c r="G602" s="9"/>
    </row>
    <row r="603" spans="3:7" ht="12.75">
      <c r="C603" s="9"/>
      <c r="D603" s="9"/>
      <c r="E603" s="9"/>
      <c r="F603" s="9"/>
      <c r="G603" s="9"/>
    </row>
    <row r="604" spans="3:7" ht="12.75">
      <c r="C604" s="9"/>
      <c r="D604" s="9"/>
      <c r="E604" s="9"/>
      <c r="F604" s="9"/>
      <c r="G604" s="9"/>
    </row>
    <row r="605" spans="3:7" ht="12.75">
      <c r="C605" s="9"/>
      <c r="D605" s="9"/>
      <c r="E605" s="9"/>
      <c r="F605" s="9"/>
      <c r="G605" s="9"/>
    </row>
    <row r="606" spans="3:7" ht="12.75">
      <c r="C606" s="9"/>
      <c r="D606" s="9"/>
      <c r="E606" s="9"/>
      <c r="F606" s="9"/>
      <c r="G606" s="9"/>
    </row>
    <row r="607" spans="3:7" ht="12.75">
      <c r="C607" s="9"/>
      <c r="D607" s="9"/>
      <c r="E607" s="9"/>
      <c r="F607" s="9"/>
      <c r="G607" s="9"/>
    </row>
    <row r="608" spans="3:7" ht="12.75">
      <c r="C608" s="9"/>
      <c r="D608" s="9"/>
      <c r="E608" s="9"/>
      <c r="F608" s="9"/>
      <c r="G608" s="9"/>
    </row>
    <row r="609" spans="3:7" ht="12.75">
      <c r="C609" s="9"/>
      <c r="D609" s="9"/>
      <c r="E609" s="9"/>
      <c r="F609" s="9"/>
      <c r="G609" s="9"/>
    </row>
    <row r="610" spans="3:7" ht="12.75">
      <c r="C610" s="9"/>
      <c r="D610" s="9"/>
      <c r="E610" s="9"/>
      <c r="F610" s="9"/>
      <c r="G610" s="9"/>
    </row>
    <row r="611" spans="3:7" ht="12.75">
      <c r="C611" s="9"/>
      <c r="D611" s="9"/>
      <c r="E611" s="9"/>
      <c r="F611" s="9"/>
      <c r="G611" s="9"/>
    </row>
    <row r="612" spans="3:7" ht="12.75">
      <c r="C612" s="9"/>
      <c r="D612" s="9"/>
      <c r="E612" s="9"/>
      <c r="F612" s="9"/>
      <c r="G612" s="9"/>
    </row>
    <row r="613" spans="3:7" ht="12.75">
      <c r="C613" s="9"/>
      <c r="D613" s="9"/>
      <c r="E613" s="9"/>
      <c r="F613" s="9"/>
      <c r="G613" s="9"/>
    </row>
    <row r="614" spans="3:7" ht="12.75">
      <c r="C614" s="9"/>
      <c r="D614" s="9"/>
      <c r="E614" s="9"/>
      <c r="F614" s="9"/>
      <c r="G614" s="9"/>
    </row>
    <row r="615" spans="3:7" ht="12.75">
      <c r="C615" s="9"/>
      <c r="D615" s="9"/>
      <c r="E615" s="9"/>
      <c r="F615" s="9"/>
      <c r="G615" s="9"/>
    </row>
    <row r="616" spans="3:7" ht="12.75">
      <c r="C616" s="9"/>
      <c r="D616" s="9"/>
      <c r="E616" s="9"/>
      <c r="F616" s="9"/>
      <c r="G616" s="9"/>
    </row>
    <row r="617" spans="3:7" ht="12.75">
      <c r="C617" s="9"/>
      <c r="D617" s="9"/>
      <c r="E617" s="9"/>
      <c r="F617" s="9"/>
      <c r="G617" s="9"/>
    </row>
    <row r="618" spans="3:7" ht="12.75">
      <c r="C618" s="9"/>
      <c r="D618" s="9"/>
      <c r="E618" s="9"/>
      <c r="F618" s="9"/>
      <c r="G618" s="9"/>
    </row>
    <row r="619" spans="3:7" ht="12.75">
      <c r="C619" s="9"/>
      <c r="D619" s="9"/>
      <c r="E619" s="9"/>
      <c r="F619" s="9"/>
      <c r="G619" s="9"/>
    </row>
    <row r="620" spans="3:7" ht="12.75">
      <c r="C620" s="9"/>
      <c r="D620" s="9"/>
      <c r="E620" s="9"/>
      <c r="F620" s="9"/>
      <c r="G620" s="9"/>
    </row>
    <row r="621" spans="3:7" ht="12.75">
      <c r="C621" s="9"/>
      <c r="D621" s="9"/>
      <c r="E621" s="9"/>
      <c r="F621" s="9"/>
      <c r="G621" s="9"/>
    </row>
    <row r="622" spans="3:7" ht="12.75">
      <c r="C622" s="9"/>
      <c r="D622" s="9"/>
      <c r="E622" s="9"/>
      <c r="F622" s="9"/>
      <c r="G622" s="9"/>
    </row>
    <row r="623" spans="3:7" ht="12.75">
      <c r="C623" s="9"/>
      <c r="D623" s="9"/>
      <c r="E623" s="9"/>
      <c r="F623" s="9"/>
      <c r="G623" s="9"/>
    </row>
    <row r="624" spans="3:7" ht="12.75">
      <c r="C624" s="9"/>
      <c r="D624" s="9"/>
      <c r="E624" s="9"/>
      <c r="F624" s="9"/>
      <c r="G624" s="9"/>
    </row>
    <row r="625" spans="3:7" ht="12.75">
      <c r="C625" s="9"/>
      <c r="D625" s="9"/>
      <c r="E625" s="9"/>
      <c r="F625" s="9"/>
      <c r="G625" s="9"/>
    </row>
    <row r="626" spans="3:7" ht="12.75">
      <c r="C626" s="9"/>
      <c r="D626" s="9"/>
      <c r="E626" s="9"/>
      <c r="F626" s="9"/>
      <c r="G626" s="9"/>
    </row>
    <row r="627" spans="3:7" ht="12.75">
      <c r="C627" s="9"/>
      <c r="D627" s="9"/>
      <c r="E627" s="9"/>
      <c r="F627" s="9"/>
      <c r="G627" s="9"/>
    </row>
    <row r="628" spans="3:7" ht="12.75">
      <c r="C628" s="9"/>
      <c r="D628" s="9"/>
      <c r="E628" s="9"/>
      <c r="F628" s="9"/>
      <c r="G628" s="9"/>
    </row>
    <row r="629" spans="3:7" ht="12.75">
      <c r="C629" s="9"/>
      <c r="D629" s="9"/>
      <c r="E629" s="9"/>
      <c r="F629" s="9"/>
      <c r="G629" s="9"/>
    </row>
    <row r="630" spans="3:7" ht="12.75">
      <c r="C630" s="9"/>
      <c r="D630" s="9"/>
      <c r="E630" s="9"/>
      <c r="F630" s="9"/>
      <c r="G630" s="9"/>
    </row>
    <row r="631" spans="3:7" ht="12.75">
      <c r="C631" s="9"/>
      <c r="D631" s="9"/>
      <c r="E631" s="9"/>
      <c r="F631" s="9"/>
      <c r="G631" s="9"/>
    </row>
    <row r="632" spans="3:7" ht="12.75">
      <c r="C632" s="9"/>
      <c r="D632" s="9"/>
      <c r="E632" s="9"/>
      <c r="F632" s="9"/>
      <c r="G632" s="9"/>
    </row>
    <row r="633" spans="3:7" ht="12.75">
      <c r="C633" s="9"/>
      <c r="D633" s="9"/>
      <c r="E633" s="9"/>
      <c r="F633" s="9"/>
      <c r="G633" s="9"/>
    </row>
    <row r="634" spans="3:7" ht="12.75">
      <c r="C634" s="9"/>
      <c r="D634" s="9"/>
      <c r="E634" s="9"/>
      <c r="F634" s="9"/>
      <c r="G634" s="9"/>
    </row>
    <row r="635" spans="3:7" ht="12.75">
      <c r="C635" s="9"/>
      <c r="D635" s="9"/>
      <c r="E635" s="9"/>
      <c r="F635" s="9"/>
      <c r="G635" s="9"/>
    </row>
    <row r="636" spans="3:7" ht="12.75">
      <c r="C636" s="9"/>
      <c r="D636" s="9"/>
      <c r="E636" s="9"/>
      <c r="F636" s="9"/>
      <c r="G636" s="9"/>
    </row>
    <row r="637" spans="3:7" ht="12.75">
      <c r="C637" s="9"/>
      <c r="D637" s="9"/>
      <c r="E637" s="9"/>
      <c r="F637" s="9"/>
      <c r="G637" s="9"/>
    </row>
    <row r="638" spans="3:7" ht="12.75">
      <c r="C638" s="9"/>
      <c r="D638" s="9"/>
      <c r="E638" s="9"/>
      <c r="F638" s="9"/>
      <c r="G638" s="9"/>
    </row>
    <row r="639" spans="3:7" ht="12.75">
      <c r="C639" s="9"/>
      <c r="D639" s="9"/>
      <c r="E639" s="9"/>
      <c r="F639" s="9"/>
      <c r="G639" s="9"/>
    </row>
    <row r="640" spans="3:7" ht="12.75">
      <c r="C640" s="9"/>
      <c r="D640" s="9"/>
      <c r="E640" s="9"/>
      <c r="F640" s="9"/>
      <c r="G640" s="9"/>
    </row>
    <row r="641" spans="3:7" ht="12.75">
      <c r="C641" s="9"/>
      <c r="D641" s="9"/>
      <c r="E641" s="9"/>
      <c r="F641" s="9"/>
      <c r="G641" s="9"/>
    </row>
    <row r="642" spans="3:7" ht="12.75">
      <c r="C642" s="9"/>
      <c r="D642" s="9"/>
      <c r="E642" s="9"/>
      <c r="F642" s="9"/>
      <c r="G642" s="9"/>
    </row>
    <row r="643" spans="3:7" ht="12.75">
      <c r="C643" s="9"/>
      <c r="D643" s="9"/>
      <c r="E643" s="9"/>
      <c r="F643" s="9"/>
      <c r="G643" s="9"/>
    </row>
    <row r="644" spans="3:7" ht="12.75">
      <c r="C644" s="9"/>
      <c r="D644" s="9"/>
      <c r="E644" s="9"/>
      <c r="F644" s="9"/>
      <c r="G644" s="9"/>
    </row>
    <row r="645" spans="3:7" ht="12.75">
      <c r="C645" s="9"/>
      <c r="D645" s="9"/>
      <c r="E645" s="9"/>
      <c r="F645" s="9"/>
      <c r="G645" s="9"/>
    </row>
    <row r="646" spans="3:7" ht="12.75">
      <c r="C646" s="9"/>
      <c r="D646" s="9"/>
      <c r="E646" s="9"/>
      <c r="F646" s="9"/>
      <c r="G646" s="9"/>
    </row>
    <row r="647" spans="3:7" ht="12.75">
      <c r="C647" s="9"/>
      <c r="D647" s="9"/>
      <c r="E647" s="9"/>
      <c r="F647" s="9"/>
      <c r="G647" s="9"/>
    </row>
    <row r="648" spans="3:7" ht="12.75">
      <c r="C648" s="9"/>
      <c r="D648" s="9"/>
      <c r="E648" s="9"/>
      <c r="F648" s="9"/>
      <c r="G648" s="9"/>
    </row>
    <row r="649" spans="3:7" ht="12.75">
      <c r="C649" s="9"/>
      <c r="D649" s="9"/>
      <c r="E649" s="9"/>
      <c r="F649" s="9"/>
      <c r="G649" s="9"/>
    </row>
    <row r="650" spans="3:7" ht="12.75">
      <c r="C650" s="9"/>
      <c r="D650" s="9"/>
      <c r="E650" s="9"/>
      <c r="F650" s="9"/>
      <c r="G650" s="9"/>
    </row>
    <row r="651" spans="3:7" ht="12.75">
      <c r="C651" s="9"/>
      <c r="D651" s="9"/>
      <c r="E651" s="9"/>
      <c r="F651" s="9"/>
      <c r="G651" s="9"/>
    </row>
    <row r="652" spans="3:7" ht="12.75">
      <c r="C652" s="9"/>
      <c r="D652" s="9"/>
      <c r="E652" s="9"/>
      <c r="F652" s="9"/>
      <c r="G652" s="9"/>
    </row>
    <row r="653" spans="3:7" ht="12.75">
      <c r="C653" s="9"/>
      <c r="D653" s="9"/>
      <c r="E653" s="9"/>
      <c r="F653" s="9"/>
      <c r="G653" s="9"/>
    </row>
    <row r="654" spans="3:7" ht="12.75">
      <c r="C654" s="9"/>
      <c r="D654" s="9"/>
      <c r="E654" s="9"/>
      <c r="F654" s="9"/>
      <c r="G654" s="9"/>
    </row>
    <row r="655" spans="3:7" ht="12.75">
      <c r="C655" s="9"/>
      <c r="D655" s="9"/>
      <c r="E655" s="9"/>
      <c r="F655" s="9"/>
      <c r="G655" s="9"/>
    </row>
    <row r="656" spans="3:7" ht="12.75">
      <c r="C656" s="9"/>
      <c r="D656" s="9"/>
      <c r="E656" s="9"/>
      <c r="F656" s="9"/>
      <c r="G656" s="9"/>
    </row>
    <row r="657" spans="3:7" ht="12.75">
      <c r="C657" s="9"/>
      <c r="D657" s="9"/>
      <c r="E657" s="9"/>
      <c r="F657" s="9"/>
      <c r="G657" s="9"/>
    </row>
    <row r="658" spans="3:7" ht="12.75">
      <c r="C658" s="9"/>
      <c r="D658" s="9"/>
      <c r="E658" s="9"/>
      <c r="F658" s="9"/>
      <c r="G658" s="9"/>
    </row>
    <row r="659" spans="3:7" ht="12.75">
      <c r="C659" s="9"/>
      <c r="D659" s="9"/>
      <c r="E659" s="9"/>
      <c r="F659" s="9"/>
      <c r="G659" s="9"/>
    </row>
    <row r="660" spans="3:7" ht="12.75">
      <c r="C660" s="9"/>
      <c r="D660" s="9"/>
      <c r="E660" s="9"/>
      <c r="F660" s="9"/>
      <c r="G660" s="9"/>
    </row>
    <row r="661" spans="3:7" ht="12.75">
      <c r="C661" s="9"/>
      <c r="D661" s="9"/>
      <c r="E661" s="9"/>
      <c r="F661" s="9"/>
      <c r="G661" s="9"/>
    </row>
    <row r="662" spans="3:7" ht="12.75">
      <c r="C662" s="9"/>
      <c r="D662" s="9"/>
      <c r="E662" s="9"/>
      <c r="F662" s="9"/>
      <c r="G662" s="9"/>
    </row>
    <row r="663" spans="3:7" ht="12.75">
      <c r="C663" s="9"/>
      <c r="D663" s="9"/>
      <c r="E663" s="9"/>
      <c r="F663" s="9"/>
      <c r="G663" s="9"/>
    </row>
    <row r="664" spans="3:7" ht="12.75">
      <c r="C664" s="9"/>
      <c r="D664" s="9"/>
      <c r="E664" s="9"/>
      <c r="F664" s="9"/>
      <c r="G664" s="9"/>
    </row>
    <row r="665" spans="3:7" ht="12.75">
      <c r="C665" s="9"/>
      <c r="D665" s="9"/>
      <c r="E665" s="9"/>
      <c r="F665" s="9"/>
      <c r="G665" s="9"/>
    </row>
    <row r="666" spans="3:7" ht="12.75">
      <c r="C666" s="9"/>
      <c r="D666" s="9"/>
      <c r="E666" s="9"/>
      <c r="F666" s="9"/>
      <c r="G666" s="9"/>
    </row>
    <row r="667" spans="3:7" ht="12.75">
      <c r="C667" s="9"/>
      <c r="D667" s="9"/>
      <c r="E667" s="9"/>
      <c r="F667" s="9"/>
      <c r="G667" s="9"/>
    </row>
    <row r="668" spans="3:7" ht="12.75">
      <c r="C668" s="9"/>
      <c r="D668" s="9"/>
      <c r="E668" s="9"/>
      <c r="F668" s="9"/>
      <c r="G668" s="9"/>
    </row>
    <row r="669" spans="3:7" ht="12.75">
      <c r="C669" s="9"/>
      <c r="D669" s="9"/>
      <c r="E669" s="9"/>
      <c r="F669" s="9"/>
      <c r="G669" s="9"/>
    </row>
    <row r="670" spans="3:7" ht="12.75">
      <c r="C670" s="9"/>
      <c r="D670" s="9"/>
      <c r="E670" s="9"/>
      <c r="F670" s="9"/>
      <c r="G670" s="9"/>
    </row>
    <row r="671" spans="3:7" ht="12.75">
      <c r="C671" s="9"/>
      <c r="D671" s="9"/>
      <c r="E671" s="9"/>
      <c r="F671" s="9"/>
      <c r="G671" s="9"/>
    </row>
    <row r="672" spans="3:7" ht="12.75">
      <c r="C672" s="9"/>
      <c r="D672" s="9"/>
      <c r="E672" s="9"/>
      <c r="F672" s="9"/>
      <c r="G672" s="9"/>
    </row>
    <row r="673" spans="3:7" ht="12.75">
      <c r="C673" s="9"/>
      <c r="D673" s="9"/>
      <c r="E673" s="9"/>
      <c r="F673" s="9"/>
      <c r="G673" s="9"/>
    </row>
    <row r="674" spans="3:7" ht="12.75">
      <c r="C674" s="9"/>
      <c r="D674" s="9"/>
      <c r="E674" s="9"/>
      <c r="F674" s="9"/>
      <c r="G674" s="9"/>
    </row>
    <row r="675" spans="3:7" ht="12.75">
      <c r="C675" s="9"/>
      <c r="D675" s="9"/>
      <c r="E675" s="9"/>
      <c r="F675" s="9"/>
      <c r="G675" s="9"/>
    </row>
    <row r="676" spans="3:7" ht="12.75">
      <c r="C676" s="9"/>
      <c r="D676" s="9"/>
      <c r="E676" s="9"/>
      <c r="F676" s="9"/>
      <c r="G676" s="9"/>
    </row>
    <row r="677" spans="3:7" ht="12.75">
      <c r="C677" s="9"/>
      <c r="D677" s="9"/>
      <c r="E677" s="9"/>
      <c r="F677" s="9"/>
      <c r="G677" s="9"/>
    </row>
    <row r="678" spans="3:7" ht="12.75">
      <c r="C678" s="9"/>
      <c r="D678" s="9"/>
      <c r="E678" s="9"/>
      <c r="F678" s="9"/>
      <c r="G678" s="9"/>
    </row>
    <row r="679" spans="3:7" ht="12.75">
      <c r="C679" s="9"/>
      <c r="D679" s="9"/>
      <c r="E679" s="9"/>
      <c r="F679" s="9"/>
      <c r="G679" s="9"/>
    </row>
    <row r="680" spans="3:7" ht="12.75">
      <c r="C680" s="9"/>
      <c r="D680" s="9"/>
      <c r="E680" s="9"/>
      <c r="F680" s="9"/>
      <c r="G680" s="9"/>
    </row>
    <row r="681" spans="3:7" ht="12.75">
      <c r="C681" s="9"/>
      <c r="D681" s="9"/>
      <c r="E681" s="9"/>
      <c r="F681" s="9"/>
      <c r="G681" s="9"/>
    </row>
    <row r="682" spans="3:7" ht="12.75">
      <c r="C682" s="9"/>
      <c r="D682" s="9"/>
      <c r="E682" s="9"/>
      <c r="F682" s="9"/>
      <c r="G682" s="9"/>
    </row>
    <row r="683" spans="3:7" ht="12.75">
      <c r="C683" s="9"/>
      <c r="D683" s="9"/>
      <c r="E683" s="9"/>
      <c r="F683" s="9"/>
      <c r="G683" s="9"/>
    </row>
    <row r="684" spans="3:7" ht="12.75">
      <c r="C684" s="9"/>
      <c r="D684" s="9"/>
      <c r="E684" s="9"/>
      <c r="F684" s="9"/>
      <c r="G684" s="9"/>
    </row>
    <row r="685" spans="3:7" ht="12.75">
      <c r="C685" s="9"/>
      <c r="D685" s="9"/>
      <c r="E685" s="9"/>
      <c r="F685" s="9"/>
      <c r="G685" s="9"/>
    </row>
    <row r="686" spans="3:7" ht="12.75">
      <c r="C686" s="9"/>
      <c r="D686" s="9"/>
      <c r="E686" s="9"/>
      <c r="F686" s="9"/>
      <c r="G686" s="9"/>
    </row>
    <row r="687" spans="3:7" ht="12.75">
      <c r="C687" s="9"/>
      <c r="D687" s="9"/>
      <c r="E687" s="9"/>
      <c r="F687" s="9"/>
      <c r="G687" s="9"/>
    </row>
    <row r="688" spans="3:7" ht="12.75">
      <c r="C688" s="9"/>
      <c r="D688" s="9"/>
      <c r="E688" s="9"/>
      <c r="F688" s="9"/>
      <c r="G688" s="9"/>
    </row>
    <row r="689" spans="3:7" ht="12.75">
      <c r="C689" s="9"/>
      <c r="D689" s="9"/>
      <c r="E689" s="9"/>
      <c r="F689" s="9"/>
      <c r="G689" s="9"/>
    </row>
    <row r="690" spans="3:7" ht="12.75">
      <c r="C690" s="9"/>
      <c r="D690" s="9"/>
      <c r="E690" s="9"/>
      <c r="F690" s="9"/>
      <c r="G690" s="9"/>
    </row>
    <row r="691" spans="3:7" ht="12.75">
      <c r="C691" s="9"/>
      <c r="D691" s="9"/>
      <c r="E691" s="9"/>
      <c r="F691" s="9"/>
      <c r="G691" s="9"/>
    </row>
    <row r="692" spans="3:7" ht="12.75">
      <c r="C692" s="9"/>
      <c r="D692" s="9"/>
      <c r="E692" s="9"/>
      <c r="F692" s="9"/>
      <c r="G692" s="9"/>
    </row>
    <row r="693" spans="3:7" ht="12.75">
      <c r="C693" s="9"/>
      <c r="D693" s="9"/>
      <c r="E693" s="9"/>
      <c r="F693" s="9"/>
      <c r="G693" s="9"/>
    </row>
    <row r="694" spans="3:7" ht="12.75">
      <c r="C694" s="9"/>
      <c r="D694" s="9"/>
      <c r="E694" s="9"/>
      <c r="F694" s="9"/>
      <c r="G694" s="9"/>
    </row>
    <row r="695" spans="3:7" ht="12.75">
      <c r="C695" s="9"/>
      <c r="D695" s="9"/>
      <c r="E695" s="9"/>
      <c r="F695" s="9"/>
      <c r="G695" s="9"/>
    </row>
    <row r="696" spans="3:7" ht="12.75">
      <c r="C696" s="9"/>
      <c r="D696" s="9"/>
      <c r="E696" s="9"/>
      <c r="F696" s="9"/>
      <c r="G696" s="9"/>
    </row>
    <row r="697" spans="3:7" ht="12.75">
      <c r="C697" s="9"/>
      <c r="D697" s="9"/>
      <c r="E697" s="9"/>
      <c r="F697" s="9"/>
      <c r="G697" s="9"/>
    </row>
    <row r="698" spans="3:7" ht="12.75">
      <c r="C698" s="9"/>
      <c r="D698" s="9"/>
      <c r="E698" s="9"/>
      <c r="F698" s="9"/>
      <c r="G698" s="9"/>
    </row>
    <row r="699" spans="3:7" ht="12.75">
      <c r="C699" s="9"/>
      <c r="D699" s="9"/>
      <c r="E699" s="9"/>
      <c r="F699" s="9"/>
      <c r="G699" s="9"/>
    </row>
    <row r="700" spans="3:7" ht="12.75">
      <c r="C700" s="9"/>
      <c r="D700" s="9"/>
      <c r="E700" s="9"/>
      <c r="F700" s="9"/>
      <c r="G700" s="9"/>
    </row>
    <row r="701" spans="3:7" ht="12.75">
      <c r="C701" s="9"/>
      <c r="D701" s="9"/>
      <c r="E701" s="9"/>
      <c r="F701" s="9"/>
      <c r="G701" s="9"/>
    </row>
    <row r="702" spans="3:7" ht="12.75">
      <c r="C702" s="9"/>
      <c r="D702" s="9"/>
      <c r="E702" s="9"/>
      <c r="F702" s="9"/>
      <c r="G702" s="9"/>
    </row>
  </sheetData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8"/>
  <sheetViews>
    <sheetView workbookViewId="0" topLeftCell="A1">
      <selection activeCell="A2" sqref="A2:R2"/>
    </sheetView>
  </sheetViews>
  <sheetFormatPr defaultColWidth="9.00390625" defaultRowHeight="12.75"/>
  <cols>
    <col min="1" max="1" width="3.125" style="0" customWidth="1"/>
    <col min="2" max="2" width="19.625" style="0" customWidth="1"/>
    <col min="3" max="3" width="7.75390625" style="0" customWidth="1"/>
    <col min="4" max="4" width="5.625" style="0" customWidth="1"/>
    <col min="5" max="18" width="7.75390625" style="0" customWidth="1"/>
  </cols>
  <sheetData>
    <row r="1" spans="1:18" s="34" customFormat="1" ht="11.25">
      <c r="A1" s="112" t="s">
        <v>103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</row>
    <row r="2" spans="1:18" ht="24" customHeight="1">
      <c r="A2" s="117" t="s">
        <v>107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</row>
    <row r="3" spans="1:18" ht="21.75" customHeight="1">
      <c r="A3" s="147" t="s">
        <v>2</v>
      </c>
      <c r="B3" s="152" t="s">
        <v>0</v>
      </c>
      <c r="C3" s="44" t="s">
        <v>89</v>
      </c>
      <c r="D3" s="149" t="s">
        <v>13</v>
      </c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1"/>
    </row>
    <row r="4" spans="1:18" ht="12.75">
      <c r="A4" s="147"/>
      <c r="B4" s="153"/>
      <c r="C4" s="35" t="s">
        <v>97</v>
      </c>
      <c r="D4" s="156" t="s">
        <v>17</v>
      </c>
      <c r="E4" s="121">
        <v>2009</v>
      </c>
      <c r="F4" s="122"/>
      <c r="G4" s="155">
        <v>2010</v>
      </c>
      <c r="H4" s="155"/>
      <c r="I4" s="121">
        <v>2011</v>
      </c>
      <c r="J4" s="123"/>
      <c r="K4" s="146">
        <v>2012</v>
      </c>
      <c r="L4" s="146"/>
      <c r="M4" s="146">
        <v>2013</v>
      </c>
      <c r="N4" s="146"/>
      <c r="O4" s="146">
        <v>2014</v>
      </c>
      <c r="P4" s="146"/>
      <c r="Q4" s="146">
        <v>2015</v>
      </c>
      <c r="R4" s="146"/>
    </row>
    <row r="5" spans="1:18" ht="12.75">
      <c r="A5" s="147"/>
      <c r="B5" s="154"/>
      <c r="C5" s="36"/>
      <c r="D5" s="157"/>
      <c r="E5" s="17" t="s">
        <v>5</v>
      </c>
      <c r="F5" s="17" t="s">
        <v>6</v>
      </c>
      <c r="G5" s="17" t="s">
        <v>5</v>
      </c>
      <c r="H5" s="17" t="s">
        <v>6</v>
      </c>
      <c r="I5" s="17" t="s">
        <v>5</v>
      </c>
      <c r="J5" s="17" t="s">
        <v>6</v>
      </c>
      <c r="K5" s="17" t="s">
        <v>5</v>
      </c>
      <c r="L5" s="17" t="s">
        <v>6</v>
      </c>
      <c r="M5" s="17" t="s">
        <v>5</v>
      </c>
      <c r="N5" s="17" t="s">
        <v>6</v>
      </c>
      <c r="O5" s="17" t="s">
        <v>5</v>
      </c>
      <c r="P5" s="17" t="s">
        <v>6</v>
      </c>
      <c r="Q5" s="17" t="s">
        <v>5</v>
      </c>
      <c r="R5" s="17" t="s">
        <v>6</v>
      </c>
    </row>
    <row r="6" spans="1:18" ht="12.75">
      <c r="A6" s="147">
        <v>1</v>
      </c>
      <c r="B6" s="38" t="s">
        <v>10</v>
      </c>
      <c r="C6" s="135">
        <v>840000</v>
      </c>
      <c r="D6" s="5" t="s">
        <v>18</v>
      </c>
      <c r="E6" s="42">
        <f>140000*3</f>
        <v>420000</v>
      </c>
      <c r="F6" s="40">
        <f>5158+4298+3217</f>
        <v>12673</v>
      </c>
      <c r="G6" s="40"/>
      <c r="H6" s="40"/>
      <c r="I6" s="40"/>
      <c r="J6" s="40"/>
      <c r="K6" s="40"/>
      <c r="L6" s="40"/>
      <c r="M6" s="91"/>
      <c r="N6" s="91"/>
      <c r="O6" s="91"/>
      <c r="P6" s="91"/>
      <c r="Q6" s="92"/>
      <c r="R6" s="92"/>
    </row>
    <row r="7" spans="1:18" ht="12.75">
      <c r="A7" s="147"/>
      <c r="B7" s="106" t="s">
        <v>11</v>
      </c>
      <c r="C7" s="136"/>
      <c r="D7" s="5" t="s">
        <v>19</v>
      </c>
      <c r="E7" s="42">
        <v>420000</v>
      </c>
      <c r="F7" s="40">
        <f>2496+1664+832</f>
        <v>4992</v>
      </c>
      <c r="G7" s="40"/>
      <c r="H7" s="40"/>
      <c r="I7" s="40"/>
      <c r="J7" s="40"/>
      <c r="K7" s="40"/>
      <c r="L7" s="40"/>
      <c r="M7" s="91"/>
      <c r="N7" s="91"/>
      <c r="O7" s="91"/>
      <c r="P7" s="91"/>
      <c r="Q7" s="92"/>
      <c r="R7" s="92"/>
    </row>
    <row r="8" spans="1:18" ht="12.75">
      <c r="A8" s="147"/>
      <c r="B8" s="106"/>
      <c r="C8" s="136"/>
      <c r="D8" s="5" t="s">
        <v>20</v>
      </c>
      <c r="E8" s="42"/>
      <c r="F8" s="40"/>
      <c r="G8" s="40"/>
      <c r="H8" s="40"/>
      <c r="I8" s="40"/>
      <c r="J8" s="40"/>
      <c r="K8" s="40"/>
      <c r="L8" s="40"/>
      <c r="M8" s="91"/>
      <c r="N8" s="91"/>
      <c r="O8" s="91"/>
      <c r="P8" s="91"/>
      <c r="Q8" s="92"/>
      <c r="R8" s="92"/>
    </row>
    <row r="9" spans="1:18" ht="12" customHeight="1">
      <c r="A9" s="147"/>
      <c r="B9" s="107"/>
      <c r="C9" s="137"/>
      <c r="D9" s="5" t="s">
        <v>21</v>
      </c>
      <c r="E9" s="42"/>
      <c r="F9" s="40"/>
      <c r="G9" s="40"/>
      <c r="H9" s="40"/>
      <c r="I9" s="40"/>
      <c r="J9" s="40"/>
      <c r="K9" s="40"/>
      <c r="L9" s="40"/>
      <c r="M9" s="91"/>
      <c r="N9" s="91"/>
      <c r="O9" s="91"/>
      <c r="P9" s="91"/>
      <c r="Q9" s="92"/>
      <c r="R9" s="92"/>
    </row>
    <row r="10" spans="1:18" ht="30.75" customHeight="1">
      <c r="A10" s="147">
        <v>2</v>
      </c>
      <c r="B10" s="11" t="s">
        <v>25</v>
      </c>
      <c r="C10" s="136">
        <v>1800000</v>
      </c>
      <c r="D10" s="6" t="s">
        <v>18</v>
      </c>
      <c r="E10" s="43">
        <v>150000</v>
      </c>
      <c r="F10" s="39">
        <f>7744+7545+7545</f>
        <v>22834</v>
      </c>
      <c r="G10" s="43">
        <v>300000</v>
      </c>
      <c r="H10" s="39">
        <f>5659+5030+5030</f>
        <v>15719</v>
      </c>
      <c r="I10" s="40"/>
      <c r="J10" s="40"/>
      <c r="K10" s="40"/>
      <c r="L10" s="40"/>
      <c r="M10" s="91"/>
      <c r="N10" s="91"/>
      <c r="O10" s="91"/>
      <c r="P10" s="91"/>
      <c r="Q10" s="92"/>
      <c r="R10" s="92"/>
    </row>
    <row r="11" spans="1:18" ht="15.75" customHeight="1">
      <c r="A11" s="147"/>
      <c r="B11" s="12" t="s">
        <v>16</v>
      </c>
      <c r="C11" s="136"/>
      <c r="D11" s="6" t="s">
        <v>19</v>
      </c>
      <c r="E11" s="43">
        <v>150000</v>
      </c>
      <c r="F11" s="39">
        <f>7545+6916+6916</f>
        <v>21377</v>
      </c>
      <c r="G11" s="43">
        <v>300000</v>
      </c>
      <c r="H11" s="39">
        <f>5030+3773+3773</f>
        <v>12576</v>
      </c>
      <c r="I11" s="40"/>
      <c r="J11" s="40"/>
      <c r="K11" s="40"/>
      <c r="L11" s="40"/>
      <c r="M11" s="91"/>
      <c r="N11" s="91"/>
      <c r="O11" s="91"/>
      <c r="P11" s="91"/>
      <c r="Q11" s="92"/>
      <c r="R11" s="92"/>
    </row>
    <row r="12" spans="1:18" ht="15.75" customHeight="1">
      <c r="A12" s="147"/>
      <c r="B12" s="13"/>
      <c r="C12" s="136"/>
      <c r="D12" s="6" t="s">
        <v>20</v>
      </c>
      <c r="E12" s="43">
        <v>150000</v>
      </c>
      <c r="F12" s="39">
        <f>6916+6288+6288</f>
        <v>19492</v>
      </c>
      <c r="G12" s="43">
        <v>300000</v>
      </c>
      <c r="H12" s="39">
        <f>3773+2515+2515</f>
        <v>8803</v>
      </c>
      <c r="I12" s="40"/>
      <c r="J12" s="40"/>
      <c r="K12" s="40"/>
      <c r="L12" s="40"/>
      <c r="M12" s="91"/>
      <c r="N12" s="91"/>
      <c r="O12" s="91"/>
      <c r="P12" s="91"/>
      <c r="Q12" s="92"/>
      <c r="R12" s="92"/>
    </row>
    <row r="13" spans="1:18" ht="18.75" customHeight="1">
      <c r="A13" s="147"/>
      <c r="B13" s="14" t="s">
        <v>26</v>
      </c>
      <c r="C13" s="137"/>
      <c r="D13" s="6" t="s">
        <v>21</v>
      </c>
      <c r="E13" s="43">
        <v>150000</v>
      </c>
      <c r="F13" s="39">
        <f>6288+5659+5659</f>
        <v>17606</v>
      </c>
      <c r="G13" s="43">
        <v>300000</v>
      </c>
      <c r="H13" s="39">
        <f>2515+1258+2516</f>
        <v>6289</v>
      </c>
      <c r="I13" s="39"/>
      <c r="J13" s="39"/>
      <c r="K13" s="40"/>
      <c r="L13" s="40"/>
      <c r="M13" s="91"/>
      <c r="N13" s="91"/>
      <c r="O13" s="91"/>
      <c r="P13" s="91"/>
      <c r="Q13" s="92"/>
      <c r="R13" s="92"/>
    </row>
    <row r="14" spans="1:18" ht="20.25" customHeight="1">
      <c r="A14" s="147">
        <v>5</v>
      </c>
      <c r="B14" s="18" t="s">
        <v>28</v>
      </c>
      <c r="C14" s="104">
        <v>5400000</v>
      </c>
      <c r="D14" s="6" t="s">
        <v>18</v>
      </c>
      <c r="E14" s="43">
        <v>100000</v>
      </c>
      <c r="F14" s="39">
        <f>22532+22325+22325</f>
        <v>67182</v>
      </c>
      <c r="G14" s="43">
        <v>200000</v>
      </c>
      <c r="H14" s="39">
        <f>21085+20671+19844</f>
        <v>61600</v>
      </c>
      <c r="I14" s="42">
        <v>250000</v>
      </c>
      <c r="J14" s="40">
        <f>17364+17364+16330</f>
        <v>51058</v>
      </c>
      <c r="K14" s="42">
        <v>250000</v>
      </c>
      <c r="L14" s="40">
        <v>39690</v>
      </c>
      <c r="M14" s="42">
        <v>250000</v>
      </c>
      <c r="N14" s="40">
        <f>9095*3</f>
        <v>27285</v>
      </c>
      <c r="O14" s="42">
        <v>300000</v>
      </c>
      <c r="P14" s="40">
        <f>4961+3928+3928</f>
        <v>12817</v>
      </c>
      <c r="Q14" s="41"/>
      <c r="R14" s="41"/>
    </row>
    <row r="15" spans="1:18" ht="15" customHeight="1">
      <c r="A15" s="147"/>
      <c r="B15" s="15"/>
      <c r="C15" s="105"/>
      <c r="D15" s="6" t="s">
        <v>19</v>
      </c>
      <c r="E15" s="43">
        <v>100000</v>
      </c>
      <c r="F15" s="39">
        <f>22325+21912+21912</f>
        <v>66149</v>
      </c>
      <c r="G15" s="43">
        <v>200000</v>
      </c>
      <c r="H15" s="39">
        <f>19880+19844+19018</f>
        <v>58742</v>
      </c>
      <c r="I15" s="42">
        <v>250000</v>
      </c>
      <c r="J15" s="40">
        <f>16330+16330+15297</f>
        <v>47957</v>
      </c>
      <c r="K15" s="42">
        <v>250000</v>
      </c>
      <c r="L15" s="40">
        <v>35554</v>
      </c>
      <c r="M15" s="42">
        <v>250000</v>
      </c>
      <c r="N15" s="40">
        <f>8062*3</f>
        <v>24186</v>
      </c>
      <c r="O15" s="42">
        <v>300000</v>
      </c>
      <c r="P15" s="40">
        <f>3307+2687+2687</f>
        <v>8681</v>
      </c>
      <c r="Q15" s="41"/>
      <c r="R15" s="41"/>
    </row>
    <row r="16" spans="1:18" ht="15.75" customHeight="1">
      <c r="A16" s="147"/>
      <c r="B16" s="16"/>
      <c r="C16" s="105"/>
      <c r="D16" s="6" t="s">
        <v>20</v>
      </c>
      <c r="E16" s="43">
        <v>100000</v>
      </c>
      <c r="F16" s="39">
        <f>21912+21498+21498</f>
        <v>64908</v>
      </c>
      <c r="G16" s="43">
        <v>200000</v>
      </c>
      <c r="H16" s="39">
        <f>19018+19018+19018</f>
        <v>57054</v>
      </c>
      <c r="I16" s="42">
        <v>250000</v>
      </c>
      <c r="J16" s="40">
        <f>15297+15297+14263</f>
        <v>44857</v>
      </c>
      <c r="K16" s="42">
        <v>250000</v>
      </c>
      <c r="L16" s="40">
        <v>32453</v>
      </c>
      <c r="M16" s="42">
        <v>500000</v>
      </c>
      <c r="N16" s="40">
        <f>7028+7028+5995</f>
        <v>20051</v>
      </c>
      <c r="O16" s="42">
        <v>150000</v>
      </c>
      <c r="P16" s="40">
        <f>2067+1447+1447</f>
        <v>4961</v>
      </c>
      <c r="Q16" s="41"/>
      <c r="R16" s="41"/>
    </row>
    <row r="17" spans="1:18" ht="16.5" customHeight="1">
      <c r="A17" s="147"/>
      <c r="B17" s="16" t="s">
        <v>86</v>
      </c>
      <c r="C17" s="127"/>
      <c r="D17" s="5" t="s">
        <v>21</v>
      </c>
      <c r="E17" s="42">
        <v>100000</v>
      </c>
      <c r="F17" s="40">
        <f>21498+21085+21085</f>
        <v>63668</v>
      </c>
      <c r="G17" s="42">
        <v>200000</v>
      </c>
      <c r="H17" s="40">
        <f>18191+18191+17364</f>
        <v>53746</v>
      </c>
      <c r="I17" s="42">
        <v>250000</v>
      </c>
      <c r="J17" s="40">
        <f>14263+14263+13230</f>
        <v>41756</v>
      </c>
      <c r="K17" s="42">
        <v>250000</v>
      </c>
      <c r="L17" s="40">
        <v>29353</v>
      </c>
      <c r="M17" s="42">
        <v>250000</v>
      </c>
      <c r="N17" s="40">
        <f>5995+5995+4961</f>
        <v>16951</v>
      </c>
      <c r="O17" s="42">
        <v>200000</v>
      </c>
      <c r="P17" s="40">
        <f>827+827</f>
        <v>1654</v>
      </c>
      <c r="Q17" s="41"/>
      <c r="R17" s="41"/>
    </row>
    <row r="18" spans="1:18" ht="16.5" customHeight="1">
      <c r="A18" s="148">
        <v>6</v>
      </c>
      <c r="B18" s="95" t="s">
        <v>84</v>
      </c>
      <c r="C18" s="138">
        <v>5100000</v>
      </c>
      <c r="D18" s="6" t="s">
        <v>18</v>
      </c>
      <c r="E18" s="43">
        <v>115000</v>
      </c>
      <c r="F18" s="39">
        <v>61151</v>
      </c>
      <c r="G18" s="43">
        <v>115000</v>
      </c>
      <c r="H18" s="39">
        <v>55479</v>
      </c>
      <c r="I18" s="43">
        <v>250000</v>
      </c>
      <c r="J18" s="39">
        <v>48144</v>
      </c>
      <c r="K18" s="42">
        <v>250000</v>
      </c>
      <c r="L18" s="40">
        <v>35815</v>
      </c>
      <c r="M18" s="42">
        <v>250000</v>
      </c>
      <c r="N18" s="40">
        <v>23486</v>
      </c>
      <c r="O18" s="42">
        <v>200000</v>
      </c>
      <c r="P18" s="40">
        <v>11774</v>
      </c>
      <c r="Q18" s="46">
        <v>100000</v>
      </c>
      <c r="R18" s="41">
        <v>3144</v>
      </c>
    </row>
    <row r="19" spans="1:18" ht="16.5" customHeight="1">
      <c r="A19" s="148"/>
      <c r="B19" s="96"/>
      <c r="C19" s="139"/>
      <c r="D19" s="6" t="s">
        <v>19</v>
      </c>
      <c r="E19" s="43">
        <v>115000</v>
      </c>
      <c r="F19" s="39">
        <v>59733</v>
      </c>
      <c r="G19" s="43">
        <v>115000</v>
      </c>
      <c r="H19" s="39">
        <v>54062</v>
      </c>
      <c r="I19" s="43">
        <v>250000</v>
      </c>
      <c r="J19" s="39">
        <v>45062</v>
      </c>
      <c r="K19" s="42">
        <v>250000</v>
      </c>
      <c r="L19" s="40">
        <v>32733</v>
      </c>
      <c r="M19" s="42">
        <v>250000</v>
      </c>
      <c r="N19" s="40">
        <v>20404</v>
      </c>
      <c r="O19" s="42">
        <v>200000</v>
      </c>
      <c r="P19" s="40">
        <v>9308</v>
      </c>
      <c r="Q19" s="46">
        <v>100000</v>
      </c>
      <c r="R19" s="41">
        <v>1911</v>
      </c>
    </row>
    <row r="20" spans="1:18" ht="16.5" customHeight="1">
      <c r="A20" s="148"/>
      <c r="B20" s="96"/>
      <c r="C20" s="139"/>
      <c r="D20" s="6" t="s">
        <v>20</v>
      </c>
      <c r="E20" s="43">
        <v>115000</v>
      </c>
      <c r="F20" s="39">
        <v>58315</v>
      </c>
      <c r="G20" s="43">
        <v>115000</v>
      </c>
      <c r="H20" s="39">
        <v>52644</v>
      </c>
      <c r="I20" s="43">
        <v>250000</v>
      </c>
      <c r="J20" s="39">
        <v>41979</v>
      </c>
      <c r="K20" s="42">
        <v>250000</v>
      </c>
      <c r="L20" s="40">
        <v>29651</v>
      </c>
      <c r="M20" s="42">
        <v>250000</v>
      </c>
      <c r="N20" s="40">
        <v>17322</v>
      </c>
      <c r="O20" s="42">
        <v>200000</v>
      </c>
      <c r="P20" s="40">
        <v>6842</v>
      </c>
      <c r="Q20" s="46">
        <v>100000</v>
      </c>
      <c r="R20" s="41">
        <v>678</v>
      </c>
    </row>
    <row r="21" spans="1:18" ht="19.5" customHeight="1">
      <c r="A21" s="148"/>
      <c r="B21" s="97" t="s">
        <v>98</v>
      </c>
      <c r="C21" s="140"/>
      <c r="D21" s="5" t="s">
        <v>21</v>
      </c>
      <c r="E21" s="43">
        <v>115000</v>
      </c>
      <c r="F21" s="39">
        <v>56897</v>
      </c>
      <c r="G21" s="43">
        <v>115000</v>
      </c>
      <c r="H21" s="39">
        <v>51226</v>
      </c>
      <c r="I21" s="43">
        <v>250000</v>
      </c>
      <c r="J21" s="39">
        <v>38897</v>
      </c>
      <c r="K21" s="42">
        <v>250000</v>
      </c>
      <c r="L21" s="40">
        <v>26568</v>
      </c>
      <c r="M21" s="42">
        <v>250000</v>
      </c>
      <c r="N21" s="40">
        <v>14240</v>
      </c>
      <c r="O21" s="42">
        <v>200000</v>
      </c>
      <c r="P21" s="40">
        <v>4377</v>
      </c>
      <c r="Q21" s="46">
        <v>80000</v>
      </c>
      <c r="R21" s="41">
        <v>0</v>
      </c>
    </row>
    <row r="22" spans="1:18" ht="16.5" customHeight="1">
      <c r="A22" s="147">
        <v>7</v>
      </c>
      <c r="B22" s="16" t="s">
        <v>99</v>
      </c>
      <c r="C22" s="37">
        <v>1238749</v>
      </c>
      <c r="D22" s="6" t="s">
        <v>18</v>
      </c>
      <c r="E22" s="43">
        <v>28749</v>
      </c>
      <c r="F22" s="39">
        <f>C22*6%/365*90</f>
        <v>18326.697534246578</v>
      </c>
      <c r="G22" s="43">
        <v>15000</v>
      </c>
      <c r="H22" s="39">
        <f>(C22-E22-E23-E24-E25)*6%/365*90</f>
        <v>17235.616438356166</v>
      </c>
      <c r="I22" s="43">
        <v>15000</v>
      </c>
      <c r="J22" s="39">
        <f>(C22-E22-E23-E24-E25-G22-G23-G24-G25)*6%/365*90</f>
        <v>16347.945205479453</v>
      </c>
      <c r="K22" s="42">
        <v>60000</v>
      </c>
      <c r="L22" s="40">
        <f>1045000*6%/365*90</f>
        <v>15460.27397260274</v>
      </c>
      <c r="M22" s="42">
        <v>50000</v>
      </c>
      <c r="N22" s="40">
        <f>835000*6%/365*90</f>
        <v>12353.424657534246</v>
      </c>
      <c r="O22" s="42">
        <v>100000</v>
      </c>
      <c r="P22" s="40">
        <f>535000*6%/365*90</f>
        <v>7915.068493150685</v>
      </c>
      <c r="Q22" s="46">
        <v>100000</v>
      </c>
      <c r="R22" s="41">
        <f>235000*6%/365*90</f>
        <v>3476.7123287671234</v>
      </c>
    </row>
    <row r="23" spans="1:18" ht="16.5" customHeight="1">
      <c r="A23" s="147"/>
      <c r="B23" s="16"/>
      <c r="C23" s="37"/>
      <c r="D23" s="6" t="s">
        <v>19</v>
      </c>
      <c r="E23" s="43">
        <v>15000</v>
      </c>
      <c r="F23" s="39">
        <f>(C22-E22)*6%/365*90</f>
        <v>17901.3698630137</v>
      </c>
      <c r="G23" s="43">
        <v>15000</v>
      </c>
      <c r="H23" s="39">
        <f>(C22-E22-E23-E24-E25-G22)*6%/365*90</f>
        <v>17013.698630136987</v>
      </c>
      <c r="I23" s="43">
        <v>15000</v>
      </c>
      <c r="J23" s="39">
        <f>(C22-E22-E23-E24-E25-G22-G23-G24-G25-I22)*6%/365*90</f>
        <v>16126.027397260274</v>
      </c>
      <c r="K23" s="42">
        <v>50000</v>
      </c>
      <c r="L23" s="40">
        <f>985000*6%/365*90</f>
        <v>14572.602739726028</v>
      </c>
      <c r="M23" s="42">
        <v>50000</v>
      </c>
      <c r="N23" s="40">
        <f>785000*6%/365*90</f>
        <v>11613.698630136987</v>
      </c>
      <c r="O23" s="42">
        <v>100000</v>
      </c>
      <c r="P23" s="40">
        <f>435000*6%/365*90</f>
        <v>6435.6164383561645</v>
      </c>
      <c r="Q23" s="46">
        <v>135000</v>
      </c>
      <c r="R23" s="41">
        <f>135000*6%/365*90</f>
        <v>1997.2602739726028</v>
      </c>
    </row>
    <row r="24" spans="1:18" ht="16.5" customHeight="1">
      <c r="A24" s="147"/>
      <c r="B24" s="16"/>
      <c r="C24" s="37"/>
      <c r="D24" s="6" t="s">
        <v>20</v>
      </c>
      <c r="E24" s="43">
        <v>15000</v>
      </c>
      <c r="F24" s="39">
        <f>(C22-E22-E23)*6%/365*90</f>
        <v>17679.45205479452</v>
      </c>
      <c r="G24" s="43">
        <v>15000</v>
      </c>
      <c r="H24" s="39">
        <f>(C22-E22-E23-E24-E25-G22-G23)*6%/365*90</f>
        <v>16791.780821917808</v>
      </c>
      <c r="I24" s="43">
        <v>15000</v>
      </c>
      <c r="J24" s="39">
        <f>(C22-E22-E23-E24-E25-G22-G23-G24-G25-I22-I23)*6%/365*90</f>
        <v>15904.109589041096</v>
      </c>
      <c r="K24" s="42">
        <v>50000</v>
      </c>
      <c r="L24" s="40">
        <f>935000*6%/365*90</f>
        <v>13832.876712328767</v>
      </c>
      <c r="M24" s="42">
        <v>50000</v>
      </c>
      <c r="N24" s="40">
        <f>735000*6%/365*90</f>
        <v>10873.972602739726</v>
      </c>
      <c r="O24" s="42">
        <v>100000</v>
      </c>
      <c r="P24" s="40">
        <f>435000*6%/365*90</f>
        <v>6435.6164383561645</v>
      </c>
      <c r="Q24" s="41"/>
      <c r="R24" s="41"/>
    </row>
    <row r="25" spans="1:18" ht="16.5" customHeight="1">
      <c r="A25" s="147"/>
      <c r="B25" s="16"/>
      <c r="C25" s="37"/>
      <c r="D25" s="6" t="s">
        <v>21</v>
      </c>
      <c r="E25" s="43">
        <v>15000</v>
      </c>
      <c r="F25" s="39">
        <f>(C22-E22-E23-E24)*6%/365*90</f>
        <v>17457.534246575342</v>
      </c>
      <c r="G25" s="43">
        <v>15000</v>
      </c>
      <c r="H25" s="39">
        <f>(C22-E22-E23-E24-E25-G22-G23-G24)*6%/365*90</f>
        <v>16569.86301369863</v>
      </c>
      <c r="I25" s="43">
        <v>15000</v>
      </c>
      <c r="J25" s="39">
        <f>(C22-E22-E23-E24-E25-G22-G23-G24-G25-I22-I23-I24)*6%/365*90</f>
        <v>15682.191780821917</v>
      </c>
      <c r="K25" s="42">
        <v>50000</v>
      </c>
      <c r="L25" s="40">
        <f>885000*6%/365*90</f>
        <v>13093.150684931506</v>
      </c>
      <c r="M25" s="42">
        <v>50000</v>
      </c>
      <c r="N25" s="40">
        <f>685000*6%/365*90</f>
        <v>10134.246575342466</v>
      </c>
      <c r="O25" s="42">
        <v>100000</v>
      </c>
      <c r="P25" s="40">
        <f>335000*6%/365*90</f>
        <v>4956.164383561643</v>
      </c>
      <c r="Q25" s="41"/>
      <c r="R25" s="41"/>
    </row>
    <row r="26" spans="1:18" ht="12.75">
      <c r="A26" s="147"/>
      <c r="B26" s="132" t="s">
        <v>23</v>
      </c>
      <c r="C26" s="104">
        <f>C6+C10+C14+C18+C22</f>
        <v>14378749</v>
      </c>
      <c r="D26" s="6" t="s">
        <v>18</v>
      </c>
      <c r="E26" s="43">
        <f>E6+E10+E14+E18+E22</f>
        <v>813749</v>
      </c>
      <c r="F26" s="43">
        <f aca="true" t="shared" si="0" ref="F26:R26">F6+F10+F14+F18+F22</f>
        <v>182166.69753424657</v>
      </c>
      <c r="G26" s="43">
        <f t="shared" si="0"/>
        <v>630000</v>
      </c>
      <c r="H26" s="43">
        <f t="shared" si="0"/>
        <v>150033.61643835617</v>
      </c>
      <c r="I26" s="43">
        <f t="shared" si="0"/>
        <v>515000</v>
      </c>
      <c r="J26" s="43">
        <f t="shared" si="0"/>
        <v>115549.94520547945</v>
      </c>
      <c r="K26" s="43">
        <f t="shared" si="0"/>
        <v>560000</v>
      </c>
      <c r="L26" s="43">
        <f t="shared" si="0"/>
        <v>90965.27397260274</v>
      </c>
      <c r="M26" s="43">
        <f t="shared" si="0"/>
        <v>550000</v>
      </c>
      <c r="N26" s="43">
        <f t="shared" si="0"/>
        <v>63124.42465753425</v>
      </c>
      <c r="O26" s="43">
        <f t="shared" si="0"/>
        <v>600000</v>
      </c>
      <c r="P26" s="43">
        <f t="shared" si="0"/>
        <v>32506.068493150684</v>
      </c>
      <c r="Q26" s="43">
        <f t="shared" si="0"/>
        <v>200000</v>
      </c>
      <c r="R26" s="43">
        <f t="shared" si="0"/>
        <v>6620.712328767124</v>
      </c>
    </row>
    <row r="27" spans="1:18" ht="12.75">
      <c r="A27" s="147"/>
      <c r="B27" s="133"/>
      <c r="C27" s="105"/>
      <c r="D27" s="6" t="s">
        <v>19</v>
      </c>
      <c r="E27" s="43">
        <f>E7+E11+E15+E19+E23</f>
        <v>800000</v>
      </c>
      <c r="F27" s="43">
        <f aca="true" t="shared" si="1" ref="F27:R27">F7+F11+F15+F19+F23</f>
        <v>170152.3698630137</v>
      </c>
      <c r="G27" s="43">
        <f t="shared" si="1"/>
        <v>630000</v>
      </c>
      <c r="H27" s="43">
        <f t="shared" si="1"/>
        <v>142393.698630137</v>
      </c>
      <c r="I27" s="43">
        <f t="shared" si="1"/>
        <v>515000</v>
      </c>
      <c r="J27" s="43">
        <f t="shared" si="1"/>
        <v>109145.02739726027</v>
      </c>
      <c r="K27" s="43">
        <f t="shared" si="1"/>
        <v>550000</v>
      </c>
      <c r="L27" s="43">
        <f t="shared" si="1"/>
        <v>82859.60273972603</v>
      </c>
      <c r="M27" s="43">
        <f t="shared" si="1"/>
        <v>550000</v>
      </c>
      <c r="N27" s="43">
        <f t="shared" si="1"/>
        <v>56203.69863013699</v>
      </c>
      <c r="O27" s="43">
        <f t="shared" si="1"/>
        <v>600000</v>
      </c>
      <c r="P27" s="43">
        <f t="shared" si="1"/>
        <v>24424.616438356163</v>
      </c>
      <c r="Q27" s="43">
        <f>Q7+Q11+Q15+Q19+Q23</f>
        <v>235000</v>
      </c>
      <c r="R27" s="43">
        <f t="shared" si="1"/>
        <v>3908.2602739726026</v>
      </c>
    </row>
    <row r="28" spans="1:18" ht="12.75">
      <c r="A28" s="147"/>
      <c r="B28" s="133"/>
      <c r="C28" s="105"/>
      <c r="D28" s="6" t="s">
        <v>20</v>
      </c>
      <c r="E28" s="43">
        <f>E8+E12+E16+E20+E24</f>
        <v>380000</v>
      </c>
      <c r="F28" s="43">
        <f aca="true" t="shared" si="2" ref="F28:R28">F8+F12+F16+F20+F24</f>
        <v>160394.45205479453</v>
      </c>
      <c r="G28" s="43">
        <f t="shared" si="2"/>
        <v>630000</v>
      </c>
      <c r="H28" s="43">
        <f t="shared" si="2"/>
        <v>135292.7808219178</v>
      </c>
      <c r="I28" s="43">
        <f t="shared" si="2"/>
        <v>515000</v>
      </c>
      <c r="J28" s="43">
        <f t="shared" si="2"/>
        <v>102740.1095890411</v>
      </c>
      <c r="K28" s="43">
        <f t="shared" si="2"/>
        <v>550000</v>
      </c>
      <c r="L28" s="43">
        <f t="shared" si="2"/>
        <v>75936.87671232877</v>
      </c>
      <c r="M28" s="43">
        <f t="shared" si="2"/>
        <v>800000</v>
      </c>
      <c r="N28" s="43">
        <f t="shared" si="2"/>
        <v>48246.97260273973</v>
      </c>
      <c r="O28" s="43">
        <f t="shared" si="2"/>
        <v>450000</v>
      </c>
      <c r="P28" s="43">
        <f t="shared" si="2"/>
        <v>18238.616438356163</v>
      </c>
      <c r="Q28" s="43">
        <f t="shared" si="2"/>
        <v>100000</v>
      </c>
      <c r="R28" s="43">
        <f t="shared" si="2"/>
        <v>678</v>
      </c>
    </row>
    <row r="29" spans="1:18" ht="12.75">
      <c r="A29" s="147"/>
      <c r="B29" s="133"/>
      <c r="C29" s="105"/>
      <c r="D29" s="6" t="s">
        <v>21</v>
      </c>
      <c r="E29" s="43">
        <f>E9+E13+E17+E21+E25</f>
        <v>380000</v>
      </c>
      <c r="F29" s="43">
        <f aca="true" t="shared" si="3" ref="F29:R29">F9+F13+F17+F21+F25</f>
        <v>155628.53424657535</v>
      </c>
      <c r="G29" s="43">
        <f t="shared" si="3"/>
        <v>630000</v>
      </c>
      <c r="H29" s="43">
        <f t="shared" si="3"/>
        <v>127830.86301369863</v>
      </c>
      <c r="I29" s="43">
        <f t="shared" si="3"/>
        <v>515000</v>
      </c>
      <c r="J29" s="43">
        <f t="shared" si="3"/>
        <v>96335.19178082192</v>
      </c>
      <c r="K29" s="43">
        <f t="shared" si="3"/>
        <v>550000</v>
      </c>
      <c r="L29" s="43">
        <f t="shared" si="3"/>
        <v>69014.1506849315</v>
      </c>
      <c r="M29" s="43">
        <f>M9+M13+M17+M21+M25</f>
        <v>550000</v>
      </c>
      <c r="N29" s="43">
        <f t="shared" si="3"/>
        <v>41325.24657534246</v>
      </c>
      <c r="O29" s="43">
        <f t="shared" si="3"/>
        <v>500000</v>
      </c>
      <c r="P29" s="43">
        <f t="shared" si="3"/>
        <v>10987.164383561643</v>
      </c>
      <c r="Q29" s="43">
        <f>Q9+Q13+Q17+Q21+Q25</f>
        <v>80000</v>
      </c>
      <c r="R29" s="43">
        <f t="shared" si="3"/>
        <v>0</v>
      </c>
    </row>
    <row r="30" spans="1:18" ht="13.5" customHeight="1">
      <c r="A30" s="147"/>
      <c r="B30" s="134"/>
      <c r="C30" s="127"/>
      <c r="D30" s="4" t="s">
        <v>22</v>
      </c>
      <c r="E30" s="93">
        <f aca="true" t="shared" si="4" ref="E30:J30">E26+E27+E28+E29</f>
        <v>2373749</v>
      </c>
      <c r="F30" s="93">
        <f t="shared" si="4"/>
        <v>668342.0536986302</v>
      </c>
      <c r="G30" s="93">
        <f t="shared" si="4"/>
        <v>2520000</v>
      </c>
      <c r="H30" s="93">
        <f t="shared" si="4"/>
        <v>555550.9589041095</v>
      </c>
      <c r="I30" s="93">
        <f t="shared" si="4"/>
        <v>2060000</v>
      </c>
      <c r="J30" s="93">
        <f t="shared" si="4"/>
        <v>423770.2739726027</v>
      </c>
      <c r="K30" s="94">
        <f>K26+K27+K28+K29</f>
        <v>2210000</v>
      </c>
      <c r="L30" s="94">
        <f>L26+L27+L28+L29</f>
        <v>318775.904109589</v>
      </c>
      <c r="M30" s="94">
        <f aca="true" t="shared" si="5" ref="M30:R30">M26+M27+M28+M29</f>
        <v>2450000</v>
      </c>
      <c r="N30" s="94">
        <f t="shared" si="5"/>
        <v>208900.34246575343</v>
      </c>
      <c r="O30" s="94">
        <f t="shared" si="5"/>
        <v>2150000</v>
      </c>
      <c r="P30" s="94">
        <f t="shared" si="5"/>
        <v>86156.46575342465</v>
      </c>
      <c r="Q30" s="94">
        <f t="shared" si="5"/>
        <v>615000</v>
      </c>
      <c r="R30" s="94">
        <f t="shared" si="5"/>
        <v>11206.972602739726</v>
      </c>
    </row>
    <row r="31" spans="1:18" ht="16.5" customHeight="1">
      <c r="A31" s="147"/>
      <c r="B31" s="128" t="s">
        <v>24</v>
      </c>
      <c r="C31" s="129"/>
      <c r="D31" s="7" t="s">
        <v>18</v>
      </c>
      <c r="E31" s="124">
        <f>C26-E26</f>
        <v>13565000</v>
      </c>
      <c r="F31" s="125"/>
      <c r="G31" s="124">
        <f>E34-G26</f>
        <v>11375000</v>
      </c>
      <c r="H31" s="125"/>
      <c r="I31" s="144">
        <f>G34-I26</f>
        <v>8970000</v>
      </c>
      <c r="J31" s="145"/>
      <c r="K31" s="144">
        <f>I34-K26</f>
        <v>6865000</v>
      </c>
      <c r="L31" s="145"/>
      <c r="M31" s="118">
        <f>K34-M26</f>
        <v>4665000</v>
      </c>
      <c r="N31" s="119"/>
      <c r="O31" s="118">
        <f>M34-O26</f>
        <v>2165000</v>
      </c>
      <c r="P31" s="120"/>
      <c r="Q31" s="118">
        <f>O34-Q26</f>
        <v>415000</v>
      </c>
      <c r="R31" s="120"/>
    </row>
    <row r="32" spans="1:18" ht="15" customHeight="1">
      <c r="A32" s="147"/>
      <c r="B32" s="130"/>
      <c r="C32" s="131"/>
      <c r="D32" s="7" t="s">
        <v>19</v>
      </c>
      <c r="E32" s="124">
        <f>E31-E27</f>
        <v>12765000</v>
      </c>
      <c r="F32" s="125"/>
      <c r="G32" s="124">
        <f>G31-G27</f>
        <v>10745000</v>
      </c>
      <c r="H32" s="125"/>
      <c r="I32" s="144">
        <f>I31-I27</f>
        <v>8455000</v>
      </c>
      <c r="J32" s="145"/>
      <c r="K32" s="144">
        <f>K31-K27</f>
        <v>6315000</v>
      </c>
      <c r="L32" s="145"/>
      <c r="M32" s="118">
        <f>M31-M27</f>
        <v>4115000</v>
      </c>
      <c r="N32" s="119"/>
      <c r="O32" s="118">
        <f>O31-O27</f>
        <v>1565000</v>
      </c>
      <c r="P32" s="120"/>
      <c r="Q32" s="118">
        <f>Q31-Q27</f>
        <v>180000</v>
      </c>
      <c r="R32" s="120"/>
    </row>
    <row r="33" spans="1:18" ht="15.75" customHeight="1">
      <c r="A33" s="147"/>
      <c r="B33" s="130"/>
      <c r="C33" s="131"/>
      <c r="D33" s="7" t="s">
        <v>20</v>
      </c>
      <c r="E33" s="124">
        <f>E32-E28</f>
        <v>12385000</v>
      </c>
      <c r="F33" s="125"/>
      <c r="G33" s="124">
        <f>G32-G28</f>
        <v>10115000</v>
      </c>
      <c r="H33" s="125"/>
      <c r="I33" s="144">
        <f>I32-I28</f>
        <v>7940000</v>
      </c>
      <c r="J33" s="145"/>
      <c r="K33" s="144">
        <f>K32-K28</f>
        <v>5765000</v>
      </c>
      <c r="L33" s="145"/>
      <c r="M33" s="118">
        <f>M32-M28</f>
        <v>3315000</v>
      </c>
      <c r="N33" s="119"/>
      <c r="O33" s="118">
        <f>O32-O28</f>
        <v>1115000</v>
      </c>
      <c r="P33" s="120"/>
      <c r="Q33" s="118">
        <f>Q32-Q28</f>
        <v>80000</v>
      </c>
      <c r="R33" s="120"/>
    </row>
    <row r="34" spans="1:18" ht="15.75" customHeight="1">
      <c r="A34" s="147"/>
      <c r="B34" s="130"/>
      <c r="C34" s="131"/>
      <c r="D34" s="45" t="s">
        <v>21</v>
      </c>
      <c r="E34" s="124">
        <f>E33-E29</f>
        <v>12005000</v>
      </c>
      <c r="F34" s="125"/>
      <c r="G34" s="124">
        <f>G33-G29</f>
        <v>9485000</v>
      </c>
      <c r="H34" s="125"/>
      <c r="I34" s="144">
        <f>I33-I29</f>
        <v>7425000</v>
      </c>
      <c r="J34" s="145"/>
      <c r="K34" s="144">
        <f>K33-K29</f>
        <v>5215000</v>
      </c>
      <c r="L34" s="145"/>
      <c r="M34" s="118">
        <f>M33-M29</f>
        <v>2765000</v>
      </c>
      <c r="N34" s="119"/>
      <c r="O34" s="118">
        <f>O33-O29</f>
        <v>615000</v>
      </c>
      <c r="P34" s="120"/>
      <c r="Q34" s="118">
        <f>Q33-Q29</f>
        <v>0</v>
      </c>
      <c r="R34" s="120"/>
    </row>
    <row r="35" spans="1:18" ht="26.25" customHeight="1">
      <c r="A35" s="141" t="s">
        <v>29</v>
      </c>
      <c r="B35" s="142"/>
      <c r="C35" s="142"/>
      <c r="D35" s="143"/>
      <c r="E35" s="126">
        <v>37441143</v>
      </c>
      <c r="F35" s="126"/>
      <c r="G35" s="126">
        <v>36612431</v>
      </c>
      <c r="H35" s="126"/>
      <c r="I35" s="126">
        <v>36787145</v>
      </c>
      <c r="J35" s="126"/>
      <c r="K35" s="144">
        <v>36965354</v>
      </c>
      <c r="L35" s="145"/>
      <c r="M35" s="118">
        <v>37147126</v>
      </c>
      <c r="N35" s="119"/>
      <c r="O35" s="118">
        <v>37332534</v>
      </c>
      <c r="P35" s="119"/>
      <c r="Q35" s="118">
        <v>37521650</v>
      </c>
      <c r="R35" s="119"/>
    </row>
    <row r="36" spans="7:10" ht="12.75">
      <c r="G36" s="34"/>
      <c r="H36" s="34"/>
      <c r="I36" s="34"/>
      <c r="J36" s="34"/>
    </row>
    <row r="37" spans="7:10" ht="12.75">
      <c r="G37" s="34"/>
      <c r="H37" s="34"/>
      <c r="I37" s="34"/>
      <c r="J37" s="34"/>
    </row>
    <row r="38" spans="7:10" ht="12.75">
      <c r="G38" s="34"/>
      <c r="H38" s="34"/>
      <c r="I38" s="34"/>
      <c r="J38" s="34"/>
    </row>
  </sheetData>
  <mergeCells count="64">
    <mergeCell ref="A6:A9"/>
    <mergeCell ref="A10:A13"/>
    <mergeCell ref="D3:R3"/>
    <mergeCell ref="A22:A25"/>
    <mergeCell ref="M4:N4"/>
    <mergeCell ref="O4:P4"/>
    <mergeCell ref="Q4:R4"/>
    <mergeCell ref="B3:B5"/>
    <mergeCell ref="G4:H4"/>
    <mergeCell ref="D4:D5"/>
    <mergeCell ref="K4:L4"/>
    <mergeCell ref="K31:L31"/>
    <mergeCell ref="A3:A5"/>
    <mergeCell ref="K32:L32"/>
    <mergeCell ref="A14:A17"/>
    <mergeCell ref="A18:A21"/>
    <mergeCell ref="A26:A30"/>
    <mergeCell ref="A31:A34"/>
    <mergeCell ref="I31:J31"/>
    <mergeCell ref="I32:J32"/>
    <mergeCell ref="A35:D35"/>
    <mergeCell ref="K34:L34"/>
    <mergeCell ref="K35:L35"/>
    <mergeCell ref="K33:L33"/>
    <mergeCell ref="I33:J33"/>
    <mergeCell ref="I34:J34"/>
    <mergeCell ref="G35:H35"/>
    <mergeCell ref="G34:H34"/>
    <mergeCell ref="E34:F34"/>
    <mergeCell ref="B7:B9"/>
    <mergeCell ref="C26:C30"/>
    <mergeCell ref="B31:C34"/>
    <mergeCell ref="B26:B30"/>
    <mergeCell ref="C6:C9"/>
    <mergeCell ref="C10:C13"/>
    <mergeCell ref="C14:C17"/>
    <mergeCell ref="C18:C21"/>
    <mergeCell ref="E35:F35"/>
    <mergeCell ref="E33:F33"/>
    <mergeCell ref="Q34:R34"/>
    <mergeCell ref="Q35:R35"/>
    <mergeCell ref="I35:J35"/>
    <mergeCell ref="G33:H33"/>
    <mergeCell ref="I4:J4"/>
    <mergeCell ref="E31:F31"/>
    <mergeCell ref="E32:F32"/>
    <mergeCell ref="G31:H31"/>
    <mergeCell ref="G32:H32"/>
    <mergeCell ref="M35:N35"/>
    <mergeCell ref="O32:P32"/>
    <mergeCell ref="O33:P33"/>
    <mergeCell ref="O34:P34"/>
    <mergeCell ref="O35:P35"/>
    <mergeCell ref="M32:N32"/>
    <mergeCell ref="A1:R1"/>
    <mergeCell ref="A2:R2"/>
    <mergeCell ref="M33:N33"/>
    <mergeCell ref="M34:N34"/>
    <mergeCell ref="M31:N31"/>
    <mergeCell ref="O31:P31"/>
    <mergeCell ref="Q31:R31"/>
    <mergeCell ref="Q32:R32"/>
    <mergeCell ref="Q33:R33"/>
    <mergeCell ref="E4:F4"/>
  </mergeCells>
  <printOptions horizontalCentered="1"/>
  <pageMargins left="0.1968503937007874" right="0.1968503937007874" top="0" bottom="0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A4" sqref="A4:I4"/>
    </sheetView>
  </sheetViews>
  <sheetFormatPr defaultColWidth="9.00390625" defaultRowHeight="12.75"/>
  <cols>
    <col min="2" max="2" width="23.00390625" style="0" customWidth="1"/>
    <col min="3" max="3" width="14.00390625" style="0" customWidth="1"/>
    <col min="4" max="4" width="12.375" style="0" customWidth="1"/>
    <col min="5" max="5" width="13.375" style="0" customWidth="1"/>
    <col min="6" max="6" width="12.125" style="0" customWidth="1"/>
    <col min="7" max="7" width="13.125" style="0" customWidth="1"/>
    <col min="8" max="8" width="15.375" style="0" customWidth="1"/>
    <col min="9" max="9" width="14.375" style="0" customWidth="1"/>
  </cols>
  <sheetData>
    <row r="1" spans="1:9" s="34" customFormat="1" ht="11.25">
      <c r="A1" s="112" t="s">
        <v>104</v>
      </c>
      <c r="B1" s="112"/>
      <c r="C1" s="112"/>
      <c r="D1" s="112"/>
      <c r="E1" s="112"/>
      <c r="F1" s="112"/>
      <c r="G1" s="112"/>
      <c r="H1" s="112"/>
      <c r="I1" s="112"/>
    </row>
    <row r="2" spans="1:9" s="34" customFormat="1" ht="11.25">
      <c r="A2" s="112" t="s">
        <v>105</v>
      </c>
      <c r="B2" s="112"/>
      <c r="C2" s="112"/>
      <c r="D2" s="112"/>
      <c r="E2" s="112"/>
      <c r="F2" s="112"/>
      <c r="G2" s="112"/>
      <c r="H2" s="112"/>
      <c r="I2" s="112"/>
    </row>
    <row r="3" spans="1:9" s="34" customFormat="1" ht="11.25">
      <c r="A3" s="112" t="s">
        <v>101</v>
      </c>
      <c r="B3" s="112"/>
      <c r="C3" s="112"/>
      <c r="D3" s="112"/>
      <c r="E3" s="112"/>
      <c r="F3" s="112"/>
      <c r="G3" s="112"/>
      <c r="H3" s="112"/>
      <c r="I3" s="112"/>
    </row>
    <row r="4" spans="1:9" ht="21.75" customHeight="1">
      <c r="A4" s="158" t="s">
        <v>106</v>
      </c>
      <c r="B4" s="158"/>
      <c r="C4" s="158"/>
      <c r="D4" s="158"/>
      <c r="E4" s="158"/>
      <c r="F4" s="158"/>
      <c r="G4" s="158"/>
      <c r="H4" s="158"/>
      <c r="I4" s="158"/>
    </row>
    <row r="5" spans="1:9" ht="18" customHeight="1">
      <c r="A5" s="159" t="s">
        <v>15</v>
      </c>
      <c r="B5" s="159"/>
      <c r="C5" s="32">
        <v>2009</v>
      </c>
      <c r="D5" s="32">
        <v>2010</v>
      </c>
      <c r="E5" s="32">
        <v>2011</v>
      </c>
      <c r="F5" s="32">
        <v>2012</v>
      </c>
      <c r="G5" s="32">
        <v>2013</v>
      </c>
      <c r="H5" s="32">
        <v>2014</v>
      </c>
      <c r="I5" s="100">
        <v>2015</v>
      </c>
    </row>
    <row r="6" spans="1:9" ht="19.5" customHeight="1">
      <c r="A6" s="160" t="s">
        <v>65</v>
      </c>
      <c r="B6" s="160"/>
      <c r="C6" s="99">
        <f>C7+C8+C9+C10+C11+C12</f>
        <v>37441143</v>
      </c>
      <c r="D6" s="99">
        <f aca="true" t="shared" si="0" ref="D6:I6">D7+D8+D9+D10+D11+D12</f>
        <v>36612431</v>
      </c>
      <c r="E6" s="99">
        <f t="shared" si="0"/>
        <v>36787145</v>
      </c>
      <c r="F6" s="99">
        <f t="shared" si="0"/>
        <v>36965354</v>
      </c>
      <c r="G6" s="99">
        <f t="shared" si="0"/>
        <v>37147126</v>
      </c>
      <c r="H6" s="99">
        <f t="shared" si="0"/>
        <v>37332534</v>
      </c>
      <c r="I6" s="99">
        <f t="shared" si="0"/>
        <v>37521650</v>
      </c>
    </row>
    <row r="7" spans="1:9" ht="15.75" customHeight="1">
      <c r="A7" s="161" t="s">
        <v>102</v>
      </c>
      <c r="B7" s="161"/>
      <c r="C7" s="98">
        <v>10111143</v>
      </c>
      <c r="D7" s="98">
        <v>10282431</v>
      </c>
      <c r="E7" s="98">
        <v>10457145</v>
      </c>
      <c r="F7" s="98">
        <v>10635354</v>
      </c>
      <c r="G7" s="98">
        <v>10817126</v>
      </c>
      <c r="H7" s="98">
        <v>11002534</v>
      </c>
      <c r="I7" s="98">
        <v>11191650</v>
      </c>
    </row>
    <row r="8" spans="1:9" ht="15.75" customHeight="1">
      <c r="A8" s="161" t="s">
        <v>66</v>
      </c>
      <c r="B8" s="161"/>
      <c r="C8" s="98">
        <v>2000000</v>
      </c>
      <c r="D8" s="98">
        <v>1500000</v>
      </c>
      <c r="E8" s="98">
        <v>1500000</v>
      </c>
      <c r="F8" s="98">
        <v>1500000</v>
      </c>
      <c r="G8" s="98">
        <v>1500000</v>
      </c>
      <c r="H8" s="98">
        <v>1500000</v>
      </c>
      <c r="I8" s="98">
        <v>1500000</v>
      </c>
    </row>
    <row r="9" spans="1:9" ht="15" customHeight="1">
      <c r="A9" s="161" t="s">
        <v>67</v>
      </c>
      <c r="B9" s="161"/>
      <c r="C9" s="98">
        <v>9000000</v>
      </c>
      <c r="D9" s="98">
        <v>8500000</v>
      </c>
      <c r="E9" s="98">
        <v>8500000</v>
      </c>
      <c r="F9" s="98">
        <v>8500000</v>
      </c>
      <c r="G9" s="98">
        <v>8500000</v>
      </c>
      <c r="H9" s="98">
        <v>8500000</v>
      </c>
      <c r="I9" s="98">
        <v>8500000</v>
      </c>
    </row>
    <row r="10" spans="1:9" ht="13.5" customHeight="1">
      <c r="A10" s="161" t="s">
        <v>68</v>
      </c>
      <c r="B10" s="161"/>
      <c r="C10" s="98">
        <v>8000000</v>
      </c>
      <c r="D10" s="98">
        <v>8000000</v>
      </c>
      <c r="E10" s="98">
        <v>8000000</v>
      </c>
      <c r="F10" s="98">
        <v>8000000</v>
      </c>
      <c r="G10" s="98">
        <v>8000000</v>
      </c>
      <c r="H10" s="98">
        <v>8000000</v>
      </c>
      <c r="I10" s="98">
        <v>8000000</v>
      </c>
    </row>
    <row r="11" spans="1:9" ht="15" customHeight="1">
      <c r="A11" s="161" t="s">
        <v>69</v>
      </c>
      <c r="B11" s="161"/>
      <c r="C11" s="98">
        <v>5200000</v>
      </c>
      <c r="D11" s="98">
        <v>5200000</v>
      </c>
      <c r="E11" s="98">
        <v>5200000</v>
      </c>
      <c r="F11" s="98">
        <v>5200000</v>
      </c>
      <c r="G11" s="98">
        <v>5200000</v>
      </c>
      <c r="H11" s="98">
        <v>5200000</v>
      </c>
      <c r="I11" s="98">
        <v>5200000</v>
      </c>
    </row>
    <row r="12" spans="1:9" ht="18.75" customHeight="1">
      <c r="A12" s="161" t="s">
        <v>70</v>
      </c>
      <c r="B12" s="161"/>
      <c r="C12" s="98">
        <v>3130000</v>
      </c>
      <c r="D12" s="98">
        <v>3130000</v>
      </c>
      <c r="E12" s="98">
        <v>3130000</v>
      </c>
      <c r="F12" s="98">
        <v>3130000</v>
      </c>
      <c r="G12" s="98">
        <v>3130000</v>
      </c>
      <c r="H12" s="98">
        <v>3130000</v>
      </c>
      <c r="I12" s="98">
        <v>3130000</v>
      </c>
    </row>
    <row r="13" spans="1:9" ht="19.5" customHeight="1">
      <c r="A13" s="162" t="s">
        <v>71</v>
      </c>
      <c r="B13" s="162"/>
      <c r="C13" s="99">
        <f>C6-C19</f>
        <v>35167394</v>
      </c>
      <c r="D13" s="99">
        <f aca="true" t="shared" si="1" ref="D13:I13">D6-D19</f>
        <v>34092431</v>
      </c>
      <c r="E13" s="99">
        <f t="shared" si="1"/>
        <v>34727145</v>
      </c>
      <c r="F13" s="99">
        <f t="shared" si="1"/>
        <v>34755354</v>
      </c>
      <c r="G13" s="99">
        <f t="shared" si="1"/>
        <v>34697126</v>
      </c>
      <c r="H13" s="99">
        <f t="shared" si="1"/>
        <v>35182534</v>
      </c>
      <c r="I13" s="99">
        <f t="shared" si="1"/>
        <v>36906650</v>
      </c>
    </row>
    <row r="14" spans="1:9" ht="20.25" customHeight="1">
      <c r="A14" s="161" t="s">
        <v>72</v>
      </c>
      <c r="B14" s="161"/>
      <c r="C14" s="98">
        <f>C13-C18</f>
        <v>33693852</v>
      </c>
      <c r="D14" s="98">
        <f aca="true" t="shared" si="2" ref="D14:I14">D13-D18</f>
        <v>33392431</v>
      </c>
      <c r="E14" s="98">
        <f t="shared" si="2"/>
        <v>33527145</v>
      </c>
      <c r="F14" s="98">
        <f t="shared" si="2"/>
        <v>33555354</v>
      </c>
      <c r="G14" s="98">
        <f t="shared" si="2"/>
        <v>33078626</v>
      </c>
      <c r="H14" s="98">
        <f t="shared" si="2"/>
        <v>33982534</v>
      </c>
      <c r="I14" s="98">
        <f t="shared" si="2"/>
        <v>35706650</v>
      </c>
    </row>
    <row r="15" spans="1:9" ht="28.5" customHeight="1">
      <c r="A15" s="161" t="s">
        <v>73</v>
      </c>
      <c r="B15" s="161"/>
      <c r="C15" s="98">
        <v>18603414</v>
      </c>
      <c r="D15" s="98">
        <v>18603414</v>
      </c>
      <c r="E15" s="98">
        <v>18603414</v>
      </c>
      <c r="F15" s="98">
        <v>18603414</v>
      </c>
      <c r="G15" s="98">
        <v>18603414</v>
      </c>
      <c r="H15" s="98">
        <v>18603414</v>
      </c>
      <c r="I15" s="98">
        <v>18603414</v>
      </c>
    </row>
    <row r="16" spans="1:9" ht="16.5" customHeight="1">
      <c r="A16" s="161" t="s">
        <v>74</v>
      </c>
      <c r="B16" s="161"/>
      <c r="C16" s="98">
        <v>2100000</v>
      </c>
      <c r="D16" s="98">
        <v>2100000</v>
      </c>
      <c r="E16" s="98">
        <v>2100000</v>
      </c>
      <c r="F16" s="98">
        <v>2100000</v>
      </c>
      <c r="G16" s="98">
        <v>2100000</v>
      </c>
      <c r="H16" s="98">
        <v>2100000</v>
      </c>
      <c r="I16" s="98">
        <v>2100000</v>
      </c>
    </row>
    <row r="17" spans="1:9" ht="16.5" customHeight="1">
      <c r="A17" s="161" t="s">
        <v>75</v>
      </c>
      <c r="B17" s="161"/>
      <c r="C17" s="98">
        <v>668342</v>
      </c>
      <c r="D17" s="98">
        <v>555551</v>
      </c>
      <c r="E17" s="98">
        <v>423770</v>
      </c>
      <c r="F17" s="98">
        <v>318776</v>
      </c>
      <c r="G17" s="98">
        <v>208900</v>
      </c>
      <c r="H17" s="98">
        <v>86156</v>
      </c>
      <c r="I17" s="98">
        <v>11207</v>
      </c>
    </row>
    <row r="18" spans="1:9" ht="17.25" customHeight="1">
      <c r="A18" s="161" t="s">
        <v>76</v>
      </c>
      <c r="B18" s="161"/>
      <c r="C18" s="98">
        <v>1473542</v>
      </c>
      <c r="D18" s="98">
        <v>700000</v>
      </c>
      <c r="E18" s="98">
        <v>1200000</v>
      </c>
      <c r="F18" s="98">
        <v>1200000</v>
      </c>
      <c r="G18" s="98">
        <v>1618500</v>
      </c>
      <c r="H18" s="98">
        <v>1200000</v>
      </c>
      <c r="I18" s="98">
        <v>1200000</v>
      </c>
    </row>
    <row r="19" spans="1:9" ht="18" customHeight="1">
      <c r="A19" s="162" t="s">
        <v>77</v>
      </c>
      <c r="B19" s="162"/>
      <c r="C19" s="99">
        <f>C20</f>
        <v>2273749</v>
      </c>
      <c r="D19" s="99">
        <f aca="true" t="shared" si="3" ref="D19:I19">D20</f>
        <v>2520000</v>
      </c>
      <c r="E19" s="99">
        <f t="shared" si="3"/>
        <v>2060000</v>
      </c>
      <c r="F19" s="99">
        <f t="shared" si="3"/>
        <v>2210000</v>
      </c>
      <c r="G19" s="99">
        <f t="shared" si="3"/>
        <v>2450000</v>
      </c>
      <c r="H19" s="99">
        <f t="shared" si="3"/>
        <v>2150000</v>
      </c>
      <c r="I19" s="99">
        <f t="shared" si="3"/>
        <v>615000</v>
      </c>
    </row>
    <row r="20" spans="1:9" ht="18" customHeight="1">
      <c r="A20" s="162" t="s">
        <v>78</v>
      </c>
      <c r="B20" s="162"/>
      <c r="C20" s="99">
        <f>C21</f>
        <v>2273749</v>
      </c>
      <c r="D20" s="99">
        <f aca="true" t="shared" si="4" ref="D20:I20">D21</f>
        <v>2520000</v>
      </c>
      <c r="E20" s="99">
        <f t="shared" si="4"/>
        <v>2060000</v>
      </c>
      <c r="F20" s="99">
        <f t="shared" si="4"/>
        <v>2210000</v>
      </c>
      <c r="G20" s="99">
        <f t="shared" si="4"/>
        <v>2450000</v>
      </c>
      <c r="H20" s="99">
        <f t="shared" si="4"/>
        <v>2150000</v>
      </c>
      <c r="I20" s="99">
        <f t="shared" si="4"/>
        <v>615000</v>
      </c>
    </row>
    <row r="21" spans="1:9" ht="18" customHeight="1">
      <c r="A21" s="161" t="s">
        <v>79</v>
      </c>
      <c r="B21" s="161"/>
      <c r="C21" s="98">
        <v>2273749</v>
      </c>
      <c r="D21" s="98">
        <v>2520000</v>
      </c>
      <c r="E21" s="98">
        <v>2060000</v>
      </c>
      <c r="F21" s="98">
        <v>2210000</v>
      </c>
      <c r="G21" s="98">
        <v>2450000</v>
      </c>
      <c r="H21" s="98">
        <v>2150000</v>
      </c>
      <c r="I21" s="98">
        <v>615000</v>
      </c>
    </row>
    <row r="22" spans="1:9" ht="18" customHeight="1">
      <c r="A22" s="162" t="s">
        <v>80</v>
      </c>
      <c r="B22" s="162"/>
      <c r="C22" s="99">
        <v>12005000</v>
      </c>
      <c r="D22" s="99">
        <f>C22-D21</f>
        <v>9485000</v>
      </c>
      <c r="E22" s="99">
        <f>D22-E21</f>
        <v>7425000</v>
      </c>
      <c r="F22" s="99">
        <f>E22-F21</f>
        <v>5215000</v>
      </c>
      <c r="G22" s="99">
        <f>F22-G21</f>
        <v>2765000</v>
      </c>
      <c r="H22" s="99">
        <f>G22-H21</f>
        <v>615000</v>
      </c>
      <c r="I22" s="98">
        <v>0</v>
      </c>
    </row>
    <row r="23" spans="1:9" ht="33" customHeight="1">
      <c r="A23" s="162" t="s">
        <v>81</v>
      </c>
      <c r="B23" s="162"/>
      <c r="C23" s="101">
        <f>(C17+C21)/C6</f>
        <v>0.07857909145562143</v>
      </c>
      <c r="D23" s="101">
        <f>(D17+D21)/D6</f>
        <v>0.08400291693277619</v>
      </c>
      <c r="E23" s="101">
        <f>(E17+E21)/E6</f>
        <v>0.06751733519956496</v>
      </c>
      <c r="F23" s="101">
        <f>(F17+F21)/F6</f>
        <v>0.06840935433757783</v>
      </c>
      <c r="G23" s="101">
        <f>(G17+G21)/G6</f>
        <v>0.07157754276871918</v>
      </c>
      <c r="H23" s="101">
        <f>(H17+H22)/H6</f>
        <v>0.018781366408184348</v>
      </c>
      <c r="I23" s="102">
        <f>(I17+I21)/I6</f>
        <v>0.016689218091421886</v>
      </c>
    </row>
    <row r="24" spans="1:9" ht="30.75" customHeight="1">
      <c r="A24" s="162" t="s">
        <v>82</v>
      </c>
      <c r="B24" s="162"/>
      <c r="C24" s="101">
        <f aca="true" t="shared" si="5" ref="C24:H24">C22/C6</f>
        <v>0.3206365788565803</v>
      </c>
      <c r="D24" s="101">
        <f t="shared" si="5"/>
        <v>0.25906501537688115</v>
      </c>
      <c r="E24" s="101">
        <f t="shared" si="5"/>
        <v>0.2018368101139678</v>
      </c>
      <c r="F24" s="101">
        <f t="shared" si="5"/>
        <v>0.1410780483801129</v>
      </c>
      <c r="G24" s="101">
        <f t="shared" si="5"/>
        <v>0.07443375296382283</v>
      </c>
      <c r="H24" s="101">
        <f t="shared" si="5"/>
        <v>0.016473566996550514</v>
      </c>
      <c r="I24" s="103">
        <v>0</v>
      </c>
    </row>
    <row r="25" spans="1:2" ht="12.75">
      <c r="A25" s="31"/>
      <c r="B25" s="31"/>
    </row>
    <row r="26" spans="1:2" ht="12.75">
      <c r="A26" s="31"/>
      <c r="B26" s="31"/>
    </row>
    <row r="27" spans="1:2" ht="12.75">
      <c r="A27" s="2"/>
      <c r="B27" s="2"/>
    </row>
    <row r="28" spans="1:2" ht="12.75">
      <c r="A28" s="2"/>
      <c r="B28" s="2"/>
    </row>
    <row r="29" spans="1:2" ht="12.75">
      <c r="A29" s="2"/>
      <c r="B29" s="2"/>
    </row>
    <row r="30" spans="1:2" ht="12.75">
      <c r="A30" s="2"/>
      <c r="B30" s="2"/>
    </row>
  </sheetData>
  <mergeCells count="24">
    <mergeCell ref="A13:B13"/>
    <mergeCell ref="A14:B14"/>
    <mergeCell ref="A15:B15"/>
    <mergeCell ref="A22:B22"/>
    <mergeCell ref="A23:B23"/>
    <mergeCell ref="A24:B24"/>
    <mergeCell ref="A17:B17"/>
    <mergeCell ref="A18:B18"/>
    <mergeCell ref="A19:B19"/>
    <mergeCell ref="A20:B20"/>
    <mergeCell ref="A5:B5"/>
    <mergeCell ref="A6:B6"/>
    <mergeCell ref="A21:B21"/>
    <mergeCell ref="A11:B11"/>
    <mergeCell ref="A16:B16"/>
    <mergeCell ref="A7:B7"/>
    <mergeCell ref="A8:B8"/>
    <mergeCell ref="A9:B9"/>
    <mergeCell ref="A10:B10"/>
    <mergeCell ref="A12:B12"/>
    <mergeCell ref="A3:I3"/>
    <mergeCell ref="A1:I1"/>
    <mergeCell ref="A2:I2"/>
    <mergeCell ref="A4:I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81"/>
  <sheetViews>
    <sheetView tabSelected="1" workbookViewId="0" topLeftCell="A1">
      <selection activeCell="A2" sqref="A2:H2"/>
    </sheetView>
  </sheetViews>
  <sheetFormatPr defaultColWidth="9.00390625" defaultRowHeight="12.75"/>
  <cols>
    <col min="1" max="1" width="4.25390625" style="0" customWidth="1"/>
    <col min="2" max="2" width="19.00390625" style="0" customWidth="1"/>
    <col min="3" max="3" width="13.75390625" style="0" customWidth="1"/>
    <col min="4" max="4" width="9.625" style="0" customWidth="1"/>
    <col min="5" max="5" width="6.875" style="0" customWidth="1"/>
    <col min="6" max="6" width="9.625" style="0" customWidth="1"/>
    <col min="7" max="7" width="8.25390625" style="0" customWidth="1"/>
    <col min="8" max="8" width="19.25390625" style="0" customWidth="1"/>
    <col min="10" max="10" width="13.375" style="0" bestFit="1" customWidth="1"/>
  </cols>
  <sheetData>
    <row r="1" spans="1:8" ht="12.75">
      <c r="A1" s="112" t="s">
        <v>100</v>
      </c>
      <c r="B1" s="112"/>
      <c r="C1" s="112"/>
      <c r="D1" s="112"/>
      <c r="E1" s="112"/>
      <c r="F1" s="112"/>
      <c r="G1" s="112"/>
      <c r="H1" s="112"/>
    </row>
    <row r="2" spans="1:8" ht="12.75">
      <c r="A2" s="112" t="s">
        <v>105</v>
      </c>
      <c r="B2" s="112"/>
      <c r="C2" s="112"/>
      <c r="D2" s="112"/>
      <c r="E2" s="112"/>
      <c r="F2" s="112"/>
      <c r="G2" s="112"/>
      <c r="H2" s="112"/>
    </row>
    <row r="3" spans="1:8" ht="12.75">
      <c r="A3" s="112" t="s">
        <v>101</v>
      </c>
      <c r="B3" s="112"/>
      <c r="C3" s="112"/>
      <c r="D3" s="112"/>
      <c r="E3" s="112"/>
      <c r="F3" s="112"/>
      <c r="G3" s="112"/>
      <c r="H3" s="112"/>
    </row>
    <row r="4" spans="1:8" ht="27" customHeight="1">
      <c r="A4" s="169" t="s">
        <v>108</v>
      </c>
      <c r="B4" s="169"/>
      <c r="C4" s="169"/>
      <c r="D4" s="169"/>
      <c r="E4" s="169"/>
      <c r="F4" s="169"/>
      <c r="G4" s="169"/>
      <c r="H4" s="169"/>
    </row>
    <row r="5" spans="1:8" ht="24.75" customHeight="1">
      <c r="A5" s="47" t="s">
        <v>2</v>
      </c>
      <c r="B5" s="47" t="s">
        <v>3</v>
      </c>
      <c r="C5" s="48" t="s">
        <v>8</v>
      </c>
      <c r="D5" s="170" t="s">
        <v>90</v>
      </c>
      <c r="E5" s="174" t="s">
        <v>96</v>
      </c>
      <c r="F5" s="175"/>
      <c r="G5" s="176"/>
      <c r="H5" s="172" t="s">
        <v>91</v>
      </c>
    </row>
    <row r="6" spans="1:8" ht="17.25" customHeight="1">
      <c r="A6" s="49"/>
      <c r="B6" s="49" t="s">
        <v>4</v>
      </c>
      <c r="C6" s="48" t="s">
        <v>1</v>
      </c>
      <c r="D6" s="171"/>
      <c r="E6" s="48" t="s">
        <v>17</v>
      </c>
      <c r="F6" s="48" t="s">
        <v>5</v>
      </c>
      <c r="G6" s="48" t="s">
        <v>6</v>
      </c>
      <c r="H6" s="173"/>
    </row>
    <row r="7" spans="1:8" ht="20.25" customHeight="1">
      <c r="A7" s="166">
        <v>1</v>
      </c>
      <c r="B7" s="83" t="s">
        <v>10</v>
      </c>
      <c r="C7" s="84" t="s">
        <v>14</v>
      </c>
      <c r="D7" s="187">
        <v>2540000</v>
      </c>
      <c r="E7" s="51" t="s">
        <v>18</v>
      </c>
      <c r="F7" s="52">
        <v>426000</v>
      </c>
      <c r="G7" s="53">
        <f>2540000*6%/365*90</f>
        <v>37578.08219178082</v>
      </c>
      <c r="H7" s="86">
        <f>D7-F7</f>
        <v>2114000</v>
      </c>
    </row>
    <row r="8" spans="1:8" ht="20.25" customHeight="1">
      <c r="A8" s="167"/>
      <c r="B8" s="183" t="s">
        <v>11</v>
      </c>
      <c r="C8" s="181">
        <v>5690000</v>
      </c>
      <c r="D8" s="188"/>
      <c r="E8" s="55" t="s">
        <v>19</v>
      </c>
      <c r="F8" s="56">
        <v>426000</v>
      </c>
      <c r="G8" s="57">
        <f>(D7-F7)*6%/365*90</f>
        <v>31275.616438356166</v>
      </c>
      <c r="H8" s="87">
        <f>H7-F8</f>
        <v>1688000</v>
      </c>
    </row>
    <row r="9" spans="1:8" ht="20.25" customHeight="1">
      <c r="A9" s="167"/>
      <c r="B9" s="183"/>
      <c r="C9" s="181"/>
      <c r="D9" s="188"/>
      <c r="E9" s="55" t="s">
        <v>20</v>
      </c>
      <c r="F9" s="56">
        <v>426000</v>
      </c>
      <c r="G9" s="57">
        <f>(D7-F7-F8)*6%/365*90</f>
        <v>24973.15068493151</v>
      </c>
      <c r="H9" s="87">
        <f>H8-F9</f>
        <v>1262000</v>
      </c>
    </row>
    <row r="10" spans="1:8" ht="20.25" customHeight="1">
      <c r="A10" s="168"/>
      <c r="B10" s="184"/>
      <c r="C10" s="181"/>
      <c r="D10" s="189"/>
      <c r="E10" s="59" t="s">
        <v>21</v>
      </c>
      <c r="F10" s="60">
        <v>422000</v>
      </c>
      <c r="G10" s="57">
        <f>(D7-F7-F8-F9)*6%/365*90</f>
        <v>18670.684931506847</v>
      </c>
      <c r="H10" s="88">
        <f>H9-F10</f>
        <v>840000</v>
      </c>
    </row>
    <row r="11" spans="1:8" ht="20.25" customHeight="1">
      <c r="A11" s="166">
        <v>2</v>
      </c>
      <c r="B11" s="83" t="s">
        <v>9</v>
      </c>
      <c r="C11" s="61">
        <v>2005</v>
      </c>
      <c r="D11" s="177">
        <v>110000</v>
      </c>
      <c r="E11" s="51" t="s">
        <v>18</v>
      </c>
      <c r="F11" s="52">
        <v>36000</v>
      </c>
      <c r="G11" s="39">
        <v>830</v>
      </c>
      <c r="H11" s="86">
        <f>D11-F11</f>
        <v>74000</v>
      </c>
    </row>
    <row r="12" spans="1:8" ht="20.25" customHeight="1">
      <c r="A12" s="167"/>
      <c r="B12" s="183" t="s">
        <v>7</v>
      </c>
      <c r="C12" s="181">
        <v>350000</v>
      </c>
      <c r="D12" s="178"/>
      <c r="E12" s="55" t="s">
        <v>19</v>
      </c>
      <c r="F12" s="56">
        <v>36000</v>
      </c>
      <c r="G12" s="63">
        <v>650</v>
      </c>
      <c r="H12" s="87">
        <f>H11-F12</f>
        <v>38000</v>
      </c>
    </row>
    <row r="13" spans="1:8" ht="20.25" customHeight="1">
      <c r="A13" s="167"/>
      <c r="B13" s="183"/>
      <c r="C13" s="181"/>
      <c r="D13" s="178"/>
      <c r="E13" s="55" t="s">
        <v>20</v>
      </c>
      <c r="F13" s="56">
        <v>38000</v>
      </c>
      <c r="G13" s="63">
        <v>300</v>
      </c>
      <c r="H13" s="87">
        <f>H12-F13</f>
        <v>0</v>
      </c>
    </row>
    <row r="14" spans="1:8" ht="20.25" customHeight="1">
      <c r="A14" s="168"/>
      <c r="B14" s="184"/>
      <c r="C14" s="182"/>
      <c r="D14" s="179"/>
      <c r="E14" s="59" t="s">
        <v>21</v>
      </c>
      <c r="F14" s="60">
        <v>0</v>
      </c>
      <c r="G14" s="64">
        <v>0</v>
      </c>
      <c r="H14" s="88">
        <f>H13-F14</f>
        <v>0</v>
      </c>
    </row>
    <row r="15" spans="1:8" ht="20.25" customHeight="1">
      <c r="A15" s="166">
        <v>3</v>
      </c>
      <c r="B15" s="50" t="s">
        <v>25</v>
      </c>
      <c r="C15" s="65">
        <v>2005</v>
      </c>
      <c r="D15" s="163">
        <v>38749</v>
      </c>
      <c r="E15" s="55" t="s">
        <v>18</v>
      </c>
      <c r="F15" s="56">
        <v>13000</v>
      </c>
      <c r="G15" s="63">
        <v>600</v>
      </c>
      <c r="H15" s="87">
        <f>D15-F15</f>
        <v>25749</v>
      </c>
    </row>
    <row r="16" spans="1:8" ht="20.25" customHeight="1">
      <c r="A16" s="167"/>
      <c r="B16" s="185" t="s">
        <v>7</v>
      </c>
      <c r="C16" s="180">
        <v>158748.68</v>
      </c>
      <c r="D16" s="164"/>
      <c r="E16" s="55" t="s">
        <v>19</v>
      </c>
      <c r="F16" s="56">
        <v>13000</v>
      </c>
      <c r="G16" s="63">
        <v>390</v>
      </c>
      <c r="H16" s="87">
        <f>H15-F16</f>
        <v>12749</v>
      </c>
    </row>
    <row r="17" spans="1:8" ht="20.25" customHeight="1">
      <c r="A17" s="167"/>
      <c r="B17" s="185"/>
      <c r="C17" s="181"/>
      <c r="D17" s="164"/>
      <c r="E17" s="55" t="s">
        <v>20</v>
      </c>
      <c r="F17" s="56">
        <v>12749</v>
      </c>
      <c r="G17" s="63">
        <v>200</v>
      </c>
      <c r="H17" s="87">
        <f>H16-F17</f>
        <v>0</v>
      </c>
    </row>
    <row r="18" spans="1:8" ht="20.25" customHeight="1">
      <c r="A18" s="168"/>
      <c r="B18" s="186"/>
      <c r="C18" s="182"/>
      <c r="D18" s="165"/>
      <c r="E18" s="55" t="s">
        <v>21</v>
      </c>
      <c r="F18" s="56">
        <v>0</v>
      </c>
      <c r="G18" s="63">
        <v>0</v>
      </c>
      <c r="H18" s="87">
        <f>H17-F18</f>
        <v>0</v>
      </c>
    </row>
    <row r="19" spans="1:8" ht="20.25" customHeight="1">
      <c r="A19" s="166">
        <v>4</v>
      </c>
      <c r="B19" s="66" t="s">
        <v>16</v>
      </c>
      <c r="C19" s="61">
        <v>2005</v>
      </c>
      <c r="D19" s="163">
        <v>1990000</v>
      </c>
      <c r="E19" s="51" t="s">
        <v>18</v>
      </c>
      <c r="F19" s="52">
        <v>47500</v>
      </c>
      <c r="G19" s="39">
        <v>25175</v>
      </c>
      <c r="H19" s="86">
        <f>D19-F19</f>
        <v>1942500</v>
      </c>
    </row>
    <row r="20" spans="1:8" ht="20.25" customHeight="1">
      <c r="A20" s="167"/>
      <c r="B20" s="67" t="s">
        <v>25</v>
      </c>
      <c r="C20" s="180">
        <v>2280000</v>
      </c>
      <c r="D20" s="164"/>
      <c r="E20" s="55" t="s">
        <v>19</v>
      </c>
      <c r="F20" s="56">
        <v>47500</v>
      </c>
      <c r="G20" s="63">
        <v>24625</v>
      </c>
      <c r="H20" s="87">
        <f>H19-F20</f>
        <v>1895000</v>
      </c>
    </row>
    <row r="21" spans="1:8" ht="20.25" customHeight="1">
      <c r="A21" s="167"/>
      <c r="B21" s="68"/>
      <c r="C21" s="181"/>
      <c r="D21" s="164"/>
      <c r="E21" s="55" t="s">
        <v>20</v>
      </c>
      <c r="F21" s="56">
        <v>47500</v>
      </c>
      <c r="G21" s="63">
        <v>24028</v>
      </c>
      <c r="H21" s="87">
        <f>H20-F21</f>
        <v>1847500</v>
      </c>
    </row>
    <row r="22" spans="1:8" ht="20.25" customHeight="1">
      <c r="A22" s="168"/>
      <c r="B22" s="69" t="s">
        <v>26</v>
      </c>
      <c r="C22" s="182"/>
      <c r="D22" s="165"/>
      <c r="E22" s="59" t="s">
        <v>21</v>
      </c>
      <c r="F22" s="60">
        <v>47500</v>
      </c>
      <c r="G22" s="64">
        <v>24431</v>
      </c>
      <c r="H22" s="88">
        <f>H21-F22</f>
        <v>1800000</v>
      </c>
    </row>
    <row r="23" spans="1:8" ht="20.25" customHeight="1">
      <c r="A23" s="166">
        <v>5</v>
      </c>
      <c r="B23" s="70" t="s">
        <v>84</v>
      </c>
      <c r="C23" s="85">
        <v>2006</v>
      </c>
      <c r="D23" s="163">
        <v>5600000</v>
      </c>
      <c r="E23" s="59" t="s">
        <v>18</v>
      </c>
      <c r="F23" s="60">
        <v>50000</v>
      </c>
      <c r="G23" s="71">
        <v>69559</v>
      </c>
      <c r="H23" s="88">
        <f>D23-F23</f>
        <v>5550000</v>
      </c>
    </row>
    <row r="24" spans="1:8" ht="20.25" customHeight="1">
      <c r="A24" s="167"/>
      <c r="B24" s="72"/>
      <c r="C24" s="73"/>
      <c r="D24" s="164"/>
      <c r="E24" s="59" t="s">
        <v>19</v>
      </c>
      <c r="F24" s="60">
        <v>50000</v>
      </c>
      <c r="G24" s="71">
        <v>69042</v>
      </c>
      <c r="H24" s="88">
        <f>H23-F24</f>
        <v>5500000</v>
      </c>
    </row>
    <row r="25" spans="1:8" ht="20.25" customHeight="1">
      <c r="A25" s="167"/>
      <c r="B25" s="74"/>
      <c r="C25" s="54">
        <v>5700000</v>
      </c>
      <c r="D25" s="164"/>
      <c r="E25" s="59" t="s">
        <v>20</v>
      </c>
      <c r="F25" s="60">
        <v>50000</v>
      </c>
      <c r="G25" s="71">
        <v>68421</v>
      </c>
      <c r="H25" s="88">
        <f>H24-F25</f>
        <v>5450000</v>
      </c>
    </row>
    <row r="26" spans="1:8" ht="20.25" customHeight="1">
      <c r="A26" s="168"/>
      <c r="B26" s="75" t="s">
        <v>85</v>
      </c>
      <c r="C26" s="54"/>
      <c r="D26" s="165"/>
      <c r="E26" s="59" t="s">
        <v>21</v>
      </c>
      <c r="F26" s="60">
        <v>50000</v>
      </c>
      <c r="G26" s="71">
        <v>67802</v>
      </c>
      <c r="H26" s="88">
        <f>H25-F26</f>
        <v>5400000</v>
      </c>
    </row>
    <row r="27" spans="1:8" ht="20.25" customHeight="1">
      <c r="A27" s="166">
        <v>6</v>
      </c>
      <c r="B27" s="67" t="s">
        <v>92</v>
      </c>
      <c r="C27" s="76">
        <v>2007</v>
      </c>
      <c r="D27" s="163">
        <v>5100000</v>
      </c>
      <c r="E27" s="59" t="s">
        <v>18</v>
      </c>
      <c r="F27" s="60">
        <v>0</v>
      </c>
      <c r="G27" s="71">
        <v>76500</v>
      </c>
      <c r="H27" s="88">
        <v>5100000</v>
      </c>
    </row>
    <row r="28" spans="1:8" ht="20.25" customHeight="1">
      <c r="A28" s="167"/>
      <c r="B28" s="67" t="s">
        <v>93</v>
      </c>
      <c r="C28" s="54"/>
      <c r="D28" s="164"/>
      <c r="E28" s="59" t="s">
        <v>19</v>
      </c>
      <c r="F28" s="60">
        <v>0</v>
      </c>
      <c r="G28" s="71">
        <v>76500</v>
      </c>
      <c r="H28" s="88">
        <v>5100000</v>
      </c>
    </row>
    <row r="29" spans="1:8" ht="20.25" customHeight="1">
      <c r="A29" s="167"/>
      <c r="B29" s="77"/>
      <c r="C29" s="54"/>
      <c r="D29" s="164"/>
      <c r="E29" s="59" t="s">
        <v>20</v>
      </c>
      <c r="F29" s="60">
        <v>0</v>
      </c>
      <c r="G29" s="71">
        <v>76500</v>
      </c>
      <c r="H29" s="88">
        <v>5100000</v>
      </c>
    </row>
    <row r="30" spans="1:8" ht="20.25" customHeight="1">
      <c r="A30" s="168"/>
      <c r="B30" s="77" t="s">
        <v>94</v>
      </c>
      <c r="C30" s="58">
        <v>5100000</v>
      </c>
      <c r="D30" s="165"/>
      <c r="E30" s="59" t="s">
        <v>21</v>
      </c>
      <c r="F30" s="60">
        <v>0</v>
      </c>
      <c r="G30" s="71">
        <v>76500</v>
      </c>
      <c r="H30" s="88">
        <v>5100000</v>
      </c>
    </row>
    <row r="31" spans="1:8" ht="20.25" customHeight="1">
      <c r="A31" s="166">
        <v>7</v>
      </c>
      <c r="B31" s="78" t="s">
        <v>95</v>
      </c>
      <c r="C31" s="79">
        <v>2008</v>
      </c>
      <c r="D31" s="62">
        <v>0</v>
      </c>
      <c r="E31" s="59" t="s">
        <v>18</v>
      </c>
      <c r="F31" s="60">
        <v>0</v>
      </c>
      <c r="G31" s="71"/>
      <c r="H31" s="88"/>
    </row>
    <row r="32" spans="1:8" ht="20.25" customHeight="1">
      <c r="A32" s="167"/>
      <c r="B32" s="74"/>
      <c r="C32" s="54">
        <v>1238749</v>
      </c>
      <c r="D32" s="62"/>
      <c r="E32" s="59" t="s">
        <v>19</v>
      </c>
      <c r="F32" s="60">
        <v>0</v>
      </c>
      <c r="G32" s="71"/>
      <c r="H32" s="88"/>
    </row>
    <row r="33" spans="1:8" ht="20.25" customHeight="1">
      <c r="A33" s="167"/>
      <c r="B33" s="74"/>
      <c r="C33" s="54"/>
      <c r="D33" s="62"/>
      <c r="E33" s="59" t="s">
        <v>20</v>
      </c>
      <c r="F33" s="60">
        <v>0</v>
      </c>
      <c r="G33" s="71"/>
      <c r="H33" s="88"/>
    </row>
    <row r="34" spans="1:8" ht="20.25" customHeight="1">
      <c r="A34" s="168"/>
      <c r="B34" s="75"/>
      <c r="C34" s="54"/>
      <c r="D34" s="62"/>
      <c r="E34" s="59" t="s">
        <v>21</v>
      </c>
      <c r="F34" s="60">
        <v>0</v>
      </c>
      <c r="G34" s="71">
        <v>19000</v>
      </c>
      <c r="H34" s="88">
        <v>1238749</v>
      </c>
    </row>
    <row r="35" spans="1:17" ht="20.25" customHeight="1">
      <c r="A35" s="166"/>
      <c r="B35" s="104" t="s">
        <v>12</v>
      </c>
      <c r="C35" s="180"/>
      <c r="D35" s="163">
        <f>D7+D11+D15+D19+D23+D27+D31</f>
        <v>15378749</v>
      </c>
      <c r="E35" s="59" t="s">
        <v>18</v>
      </c>
      <c r="F35" s="60">
        <f>F7+F11+F15+F19+F23+F27</f>
        <v>572500</v>
      </c>
      <c r="G35" s="60">
        <f>G7+G11+G15+G19+G23+G27</f>
        <v>210242.08219178082</v>
      </c>
      <c r="H35" s="89">
        <f>H7+H11+H15+H19+H23+H27+H31</f>
        <v>14806249</v>
      </c>
      <c r="N35" s="10"/>
      <c r="O35" s="10"/>
      <c r="P35" s="10"/>
      <c r="Q35" s="10"/>
    </row>
    <row r="36" spans="1:17" ht="20.25" customHeight="1">
      <c r="A36" s="167"/>
      <c r="B36" s="105"/>
      <c r="C36" s="181"/>
      <c r="D36" s="164"/>
      <c r="E36" s="59" t="s">
        <v>19</v>
      </c>
      <c r="F36" s="60">
        <f>F8+F12+F16+F20+F24</f>
        <v>572500</v>
      </c>
      <c r="G36" s="60">
        <f>G8+G12+G16+G20+G24+G28</f>
        <v>202482.61643835617</v>
      </c>
      <c r="H36" s="89">
        <f>H8+H12+H16+H20+H24+H27+H32</f>
        <v>14233749</v>
      </c>
      <c r="J36" s="8"/>
      <c r="N36" s="10"/>
      <c r="O36" s="10"/>
      <c r="P36" s="10"/>
      <c r="Q36" s="10"/>
    </row>
    <row r="37" spans="1:17" ht="20.25" customHeight="1">
      <c r="A37" s="167"/>
      <c r="B37" s="105"/>
      <c r="C37" s="181"/>
      <c r="D37" s="164"/>
      <c r="E37" s="59" t="s">
        <v>20</v>
      </c>
      <c r="F37" s="60">
        <f>F9+F17+F13+F21+F25</f>
        <v>574249</v>
      </c>
      <c r="G37" s="60">
        <f>G9+G17+G13+G21+G25+G29</f>
        <v>194422.1506849315</v>
      </c>
      <c r="H37" s="89">
        <f>H9+H13+H17+H21+H25+H29</f>
        <v>13659500</v>
      </c>
      <c r="N37" s="10"/>
      <c r="O37" s="10"/>
      <c r="P37" s="10"/>
      <c r="Q37" s="10"/>
    </row>
    <row r="38" spans="1:17" ht="20.25" customHeight="1">
      <c r="A38" s="167"/>
      <c r="B38" s="105"/>
      <c r="C38" s="181"/>
      <c r="D38" s="164"/>
      <c r="E38" s="59" t="s">
        <v>21</v>
      </c>
      <c r="F38" s="60">
        <f>F10+F14+F18++F22+F26</f>
        <v>519500</v>
      </c>
      <c r="G38" s="60">
        <f>G10+G14+G18++G22+G26+G30</f>
        <v>187403.68493150684</v>
      </c>
      <c r="H38" s="89">
        <f>H10+H14+H18+H22+H26+H30+H34</f>
        <v>14378749</v>
      </c>
      <c r="N38" s="10"/>
      <c r="O38" s="10"/>
      <c r="P38" s="10"/>
      <c r="Q38" s="10"/>
    </row>
    <row r="39" spans="1:17" ht="20.25" customHeight="1">
      <c r="A39" s="168"/>
      <c r="B39" s="127"/>
      <c r="C39" s="182"/>
      <c r="D39" s="165"/>
      <c r="E39" s="59" t="s">
        <v>27</v>
      </c>
      <c r="F39" s="60">
        <f>F35+F36+F37+F38</f>
        <v>2238749</v>
      </c>
      <c r="G39" s="60">
        <f>G35+G36+G37+G38</f>
        <v>794550.5342465753</v>
      </c>
      <c r="H39" s="90"/>
      <c r="N39" s="10"/>
      <c r="O39" s="10"/>
      <c r="P39" s="10"/>
      <c r="Q39" s="10"/>
    </row>
    <row r="40" spans="1:16" ht="12.75">
      <c r="A40" s="80"/>
      <c r="B40" s="80"/>
      <c r="C40" s="80"/>
      <c r="D40" s="81"/>
      <c r="E40" s="82"/>
      <c r="F40" s="81"/>
      <c r="G40" s="81"/>
      <c r="H40" s="8"/>
      <c r="J40" s="1"/>
      <c r="P40" s="10"/>
    </row>
    <row r="41" spans="1:16" ht="12.75">
      <c r="A41" s="80"/>
      <c r="B41" s="80"/>
      <c r="C41" s="80"/>
      <c r="D41" s="81"/>
      <c r="E41" s="82"/>
      <c r="F41" s="81"/>
      <c r="G41" s="81"/>
      <c r="H41" s="8"/>
      <c r="P41" s="10"/>
    </row>
    <row r="42" spans="1:8" ht="12.75">
      <c r="A42" s="80"/>
      <c r="B42" s="80"/>
      <c r="C42" s="80"/>
      <c r="D42" s="81"/>
      <c r="E42" s="82"/>
      <c r="F42" s="81"/>
      <c r="G42" s="81"/>
      <c r="H42" s="8"/>
    </row>
    <row r="43" spans="1:8" ht="12.75">
      <c r="A43" s="80"/>
      <c r="B43" s="80"/>
      <c r="C43" s="80"/>
      <c r="D43" s="81"/>
      <c r="E43" s="82"/>
      <c r="F43" s="81"/>
      <c r="G43" s="81"/>
      <c r="H43" s="8"/>
    </row>
    <row r="44" spans="1:8" ht="12.75">
      <c r="A44" s="80"/>
      <c r="B44" s="80"/>
      <c r="C44" s="80"/>
      <c r="D44" s="81"/>
      <c r="E44" s="82"/>
      <c r="F44" s="81"/>
      <c r="G44" s="81"/>
      <c r="H44" s="8"/>
    </row>
    <row r="45" spans="1:8" ht="12.75">
      <c r="A45" s="80"/>
      <c r="B45" s="80"/>
      <c r="C45" s="80"/>
      <c r="D45" s="81"/>
      <c r="E45" s="82"/>
      <c r="F45" s="81"/>
      <c r="G45" s="81"/>
      <c r="H45" s="8"/>
    </row>
    <row r="46" spans="1:8" ht="12.75">
      <c r="A46" s="80"/>
      <c r="B46" s="80"/>
      <c r="C46" s="80"/>
      <c r="D46" s="81"/>
      <c r="E46" s="82"/>
      <c r="F46" s="82"/>
      <c r="G46" s="82"/>
      <c r="H46" s="1"/>
    </row>
    <row r="47" spans="1:7" ht="12.75">
      <c r="A47" s="80"/>
      <c r="B47" s="80"/>
      <c r="C47" s="80"/>
      <c r="D47" s="81"/>
      <c r="E47" s="80"/>
      <c r="F47" s="80"/>
      <c r="G47" s="80"/>
    </row>
    <row r="48" spans="1:7" ht="12.75">
      <c r="A48" s="80"/>
      <c r="B48" s="80"/>
      <c r="C48" s="80"/>
      <c r="D48" s="81"/>
      <c r="E48" s="80"/>
      <c r="F48" s="80"/>
      <c r="G48" s="80"/>
    </row>
    <row r="49" spans="1:7" ht="12.75">
      <c r="A49" s="80"/>
      <c r="B49" s="80"/>
      <c r="C49" s="80"/>
      <c r="D49" s="81"/>
      <c r="E49" s="80"/>
      <c r="F49" s="80"/>
      <c r="G49" s="80"/>
    </row>
    <row r="50" spans="1:7" ht="12.75">
      <c r="A50" s="80"/>
      <c r="B50" s="80"/>
      <c r="C50" s="80"/>
      <c r="D50" s="81"/>
      <c r="E50" s="80"/>
      <c r="F50" s="80"/>
      <c r="G50" s="80"/>
    </row>
    <row r="51" spans="1:7" ht="12.75">
      <c r="A51" s="80"/>
      <c r="B51" s="80"/>
      <c r="C51" s="80"/>
      <c r="D51" s="81"/>
      <c r="E51" s="80"/>
      <c r="F51" s="80"/>
      <c r="G51" s="80"/>
    </row>
    <row r="52" spans="1:7" ht="12.75">
      <c r="A52" s="80"/>
      <c r="B52" s="80"/>
      <c r="C52" s="80"/>
      <c r="D52" s="81"/>
      <c r="E52" s="80"/>
      <c r="F52" s="80"/>
      <c r="G52" s="80"/>
    </row>
    <row r="53" spans="1:7" ht="12.75">
      <c r="A53" s="80"/>
      <c r="B53" s="80"/>
      <c r="C53" s="80"/>
      <c r="D53" s="81"/>
      <c r="E53" s="80"/>
      <c r="F53" s="80"/>
      <c r="G53" s="80"/>
    </row>
    <row r="54" spans="1:7" ht="12.75">
      <c r="A54" s="80"/>
      <c r="B54" s="80"/>
      <c r="C54" s="80"/>
      <c r="D54" s="81"/>
      <c r="E54" s="80"/>
      <c r="F54" s="80"/>
      <c r="G54" s="80"/>
    </row>
    <row r="55" spans="1:7" ht="12.75">
      <c r="A55" s="80"/>
      <c r="B55" s="80"/>
      <c r="C55" s="80"/>
      <c r="D55" s="81"/>
      <c r="E55" s="80"/>
      <c r="F55" s="80"/>
      <c r="G55" s="80"/>
    </row>
    <row r="56" spans="1:7" ht="12.75">
      <c r="A56" s="80"/>
      <c r="B56" s="80"/>
      <c r="C56" s="80"/>
      <c r="D56" s="81"/>
      <c r="E56" s="80"/>
      <c r="F56" s="80"/>
      <c r="G56" s="80"/>
    </row>
    <row r="57" spans="1:7" ht="12.75">
      <c r="A57" s="80"/>
      <c r="B57" s="80"/>
      <c r="C57" s="80"/>
      <c r="D57" s="81"/>
      <c r="E57" s="80"/>
      <c r="F57" s="80"/>
      <c r="G57" s="80"/>
    </row>
    <row r="58" spans="1:7" ht="12.75">
      <c r="A58" s="80"/>
      <c r="B58" s="80"/>
      <c r="C58" s="80"/>
      <c r="D58" s="81"/>
      <c r="E58" s="80"/>
      <c r="F58" s="80"/>
      <c r="G58" s="80"/>
    </row>
    <row r="59" spans="1:7" ht="12.75">
      <c r="A59" s="80"/>
      <c r="B59" s="80"/>
      <c r="C59" s="80"/>
      <c r="D59" s="81"/>
      <c r="E59" s="80"/>
      <c r="F59" s="80"/>
      <c r="G59" s="80"/>
    </row>
    <row r="60" spans="1:7" ht="12.75">
      <c r="A60" s="80"/>
      <c r="B60" s="80"/>
      <c r="C60" s="80"/>
      <c r="D60" s="81"/>
      <c r="E60" s="80"/>
      <c r="F60" s="80"/>
      <c r="G60" s="80"/>
    </row>
    <row r="61" spans="1:7" ht="12.75">
      <c r="A61" s="80"/>
      <c r="B61" s="80"/>
      <c r="C61" s="80"/>
      <c r="D61" s="81"/>
      <c r="E61" s="80"/>
      <c r="F61" s="80"/>
      <c r="G61" s="80"/>
    </row>
    <row r="62" spans="1:7" ht="12.75">
      <c r="A62" s="80"/>
      <c r="B62" s="80"/>
      <c r="C62" s="80"/>
      <c r="D62" s="81"/>
      <c r="E62" s="80"/>
      <c r="F62" s="80"/>
      <c r="G62" s="80"/>
    </row>
    <row r="63" spans="1:7" ht="12.75">
      <c r="A63" s="80"/>
      <c r="B63" s="80"/>
      <c r="C63" s="80"/>
      <c r="D63" s="81"/>
      <c r="E63" s="80"/>
      <c r="F63" s="80"/>
      <c r="G63" s="80"/>
    </row>
    <row r="64" spans="1:7" ht="12.75">
      <c r="A64" s="80"/>
      <c r="B64" s="80"/>
      <c r="C64" s="80"/>
      <c r="D64" s="81"/>
      <c r="E64" s="80"/>
      <c r="F64" s="80"/>
      <c r="G64" s="80"/>
    </row>
    <row r="65" spans="1:7" ht="12.75">
      <c r="A65" s="80"/>
      <c r="B65" s="80"/>
      <c r="C65" s="80"/>
      <c r="D65" s="81"/>
      <c r="E65" s="80"/>
      <c r="F65" s="80"/>
      <c r="G65" s="80"/>
    </row>
    <row r="66" spans="1:7" ht="12.75">
      <c r="A66" s="80"/>
      <c r="B66" s="80"/>
      <c r="C66" s="80"/>
      <c r="D66" s="81"/>
      <c r="E66" s="80"/>
      <c r="F66" s="80"/>
      <c r="G66" s="80"/>
    </row>
    <row r="67" spans="1:7" ht="12.75">
      <c r="A67" s="80"/>
      <c r="B67" s="80"/>
      <c r="C67" s="80"/>
      <c r="D67" s="81"/>
      <c r="E67" s="80"/>
      <c r="F67" s="80"/>
      <c r="G67" s="80"/>
    </row>
    <row r="68" spans="1:7" ht="12.75">
      <c r="A68" s="80"/>
      <c r="B68" s="80"/>
      <c r="C68" s="80"/>
      <c r="D68" s="81"/>
      <c r="E68" s="80"/>
      <c r="F68" s="80"/>
      <c r="G68" s="80"/>
    </row>
    <row r="69" spans="1:7" ht="12.75">
      <c r="A69" s="80"/>
      <c r="B69" s="80"/>
      <c r="C69" s="80"/>
      <c r="D69" s="81"/>
      <c r="E69" s="80"/>
      <c r="F69" s="80"/>
      <c r="G69" s="80"/>
    </row>
    <row r="70" spans="1:7" ht="12.75">
      <c r="A70" s="80"/>
      <c r="B70" s="80"/>
      <c r="C70" s="80"/>
      <c r="D70" s="81"/>
      <c r="E70" s="80"/>
      <c r="F70" s="80"/>
      <c r="G70" s="80"/>
    </row>
    <row r="71" spans="1:7" ht="12.75">
      <c r="A71" s="80"/>
      <c r="B71" s="80"/>
      <c r="C71" s="80"/>
      <c r="D71" s="81"/>
      <c r="E71" s="80"/>
      <c r="F71" s="80"/>
      <c r="G71" s="80"/>
    </row>
    <row r="72" spans="1:7" ht="12.75">
      <c r="A72" s="80"/>
      <c r="B72" s="80"/>
      <c r="C72" s="80"/>
      <c r="D72" s="81"/>
      <c r="E72" s="80"/>
      <c r="F72" s="80"/>
      <c r="G72" s="80"/>
    </row>
    <row r="73" spans="1:7" ht="12.75">
      <c r="A73" s="80"/>
      <c r="B73" s="80"/>
      <c r="C73" s="80"/>
      <c r="D73" s="81"/>
      <c r="E73" s="80"/>
      <c r="F73" s="80"/>
      <c r="G73" s="80"/>
    </row>
    <row r="74" spans="1:7" ht="12.75">
      <c r="A74" s="80"/>
      <c r="B74" s="80"/>
      <c r="C74" s="80"/>
      <c r="D74" s="81"/>
      <c r="E74" s="80"/>
      <c r="F74" s="80"/>
      <c r="G74" s="80"/>
    </row>
    <row r="75" spans="1:7" ht="12.75">
      <c r="A75" s="80"/>
      <c r="B75" s="80"/>
      <c r="C75" s="80"/>
      <c r="D75" s="81"/>
      <c r="E75" s="80"/>
      <c r="F75" s="80"/>
      <c r="G75" s="80"/>
    </row>
    <row r="76" spans="1:7" ht="12.75">
      <c r="A76" s="80"/>
      <c r="B76" s="80"/>
      <c r="C76" s="80"/>
      <c r="D76" s="81"/>
      <c r="E76" s="80"/>
      <c r="F76" s="80"/>
      <c r="G76" s="80"/>
    </row>
    <row r="77" spans="1:7" ht="12.75">
      <c r="A77" s="80"/>
      <c r="B77" s="80"/>
      <c r="C77" s="80"/>
      <c r="D77" s="81"/>
      <c r="E77" s="80"/>
      <c r="F77" s="80"/>
      <c r="G77" s="80"/>
    </row>
    <row r="78" spans="1:7" ht="12.75">
      <c r="A78" s="80"/>
      <c r="B78" s="80"/>
      <c r="C78" s="80"/>
      <c r="D78" s="81"/>
      <c r="E78" s="80"/>
      <c r="F78" s="80"/>
      <c r="G78" s="80"/>
    </row>
    <row r="79" spans="1:7" ht="12.75">
      <c r="A79" s="80"/>
      <c r="B79" s="80"/>
      <c r="C79" s="80"/>
      <c r="D79" s="81"/>
      <c r="E79" s="80"/>
      <c r="F79" s="80"/>
      <c r="G79" s="80"/>
    </row>
    <row r="80" spans="1:7" ht="12.75">
      <c r="A80" s="80"/>
      <c r="B80" s="80"/>
      <c r="C80" s="80"/>
      <c r="D80" s="81"/>
      <c r="E80" s="80"/>
      <c r="F80" s="80"/>
      <c r="G80" s="80"/>
    </row>
    <row r="81" spans="1:7" ht="12.75">
      <c r="A81" s="80"/>
      <c r="B81" s="80"/>
      <c r="C81" s="80"/>
      <c r="D81" s="81"/>
      <c r="E81" s="80"/>
      <c r="F81" s="80"/>
      <c r="G81" s="80"/>
    </row>
    <row r="82" spans="1:7" ht="12.75">
      <c r="A82" s="80"/>
      <c r="B82" s="80"/>
      <c r="C82" s="80"/>
      <c r="D82" s="81"/>
      <c r="E82" s="80"/>
      <c r="F82" s="80"/>
      <c r="G82" s="80"/>
    </row>
    <row r="83" spans="1:7" ht="12.75">
      <c r="A83" s="80"/>
      <c r="B83" s="80"/>
      <c r="C83" s="80"/>
      <c r="D83" s="81"/>
      <c r="E83" s="80"/>
      <c r="F83" s="80"/>
      <c r="G83" s="80"/>
    </row>
    <row r="84" spans="1:7" ht="12.75">
      <c r="A84" s="80"/>
      <c r="B84" s="80"/>
      <c r="C84" s="80"/>
      <c r="D84" s="81"/>
      <c r="E84" s="80"/>
      <c r="F84" s="80"/>
      <c r="G84" s="80"/>
    </row>
    <row r="85" spans="1:7" ht="12.75">
      <c r="A85" s="80"/>
      <c r="B85" s="80"/>
      <c r="C85" s="80"/>
      <c r="D85" s="81"/>
      <c r="E85" s="80"/>
      <c r="F85" s="80"/>
      <c r="G85" s="80"/>
    </row>
    <row r="86" spans="1:7" ht="12.75">
      <c r="A86" s="80"/>
      <c r="B86" s="80"/>
      <c r="C86" s="80"/>
      <c r="D86" s="81"/>
      <c r="E86" s="80"/>
      <c r="F86" s="80"/>
      <c r="G86" s="80"/>
    </row>
    <row r="87" spans="1:7" ht="12.75">
      <c r="A87" s="80"/>
      <c r="B87" s="80"/>
      <c r="C87" s="80"/>
      <c r="D87" s="81"/>
      <c r="E87" s="80"/>
      <c r="F87" s="80"/>
      <c r="G87" s="80"/>
    </row>
    <row r="88" spans="1:7" ht="12.75">
      <c r="A88" s="80"/>
      <c r="B88" s="80"/>
      <c r="C88" s="80"/>
      <c r="D88" s="81"/>
      <c r="E88" s="80"/>
      <c r="F88" s="80"/>
      <c r="G88" s="80"/>
    </row>
    <row r="89" spans="1:7" ht="12.75">
      <c r="A89" s="80"/>
      <c r="B89" s="80"/>
      <c r="C89" s="80"/>
      <c r="D89" s="81"/>
      <c r="E89" s="80"/>
      <c r="F89" s="80"/>
      <c r="G89" s="80"/>
    </row>
    <row r="90" spans="1:7" ht="12.75">
      <c r="A90" s="80"/>
      <c r="B90" s="80"/>
      <c r="C90" s="80"/>
      <c r="D90" s="81"/>
      <c r="E90" s="80"/>
      <c r="F90" s="80"/>
      <c r="G90" s="80"/>
    </row>
    <row r="91" spans="1:7" ht="12.75">
      <c r="A91" s="80"/>
      <c r="B91" s="80"/>
      <c r="C91" s="80"/>
      <c r="D91" s="81"/>
      <c r="E91" s="80"/>
      <c r="F91" s="80"/>
      <c r="G91" s="80"/>
    </row>
    <row r="92" spans="1:7" ht="12.75">
      <c r="A92" s="80"/>
      <c r="B92" s="80"/>
      <c r="C92" s="80"/>
      <c r="D92" s="81"/>
      <c r="E92" s="80"/>
      <c r="F92" s="80"/>
      <c r="G92" s="80"/>
    </row>
    <row r="93" spans="1:7" ht="12.75">
      <c r="A93" s="80"/>
      <c r="B93" s="80"/>
      <c r="C93" s="80"/>
      <c r="D93" s="81"/>
      <c r="E93" s="80"/>
      <c r="F93" s="80"/>
      <c r="G93" s="80"/>
    </row>
    <row r="94" spans="1:7" ht="12.75">
      <c r="A94" s="80"/>
      <c r="B94" s="80"/>
      <c r="C94" s="80"/>
      <c r="D94" s="81"/>
      <c r="E94" s="80"/>
      <c r="F94" s="80"/>
      <c r="G94" s="80"/>
    </row>
    <row r="95" spans="1:7" ht="12.75">
      <c r="A95" s="80"/>
      <c r="B95" s="80"/>
      <c r="C95" s="80"/>
      <c r="D95" s="81"/>
      <c r="E95" s="80"/>
      <c r="F95" s="80"/>
      <c r="G95" s="80"/>
    </row>
    <row r="96" spans="1:7" ht="12.75">
      <c r="A96" s="80"/>
      <c r="B96" s="80"/>
      <c r="C96" s="80"/>
      <c r="D96" s="81"/>
      <c r="E96" s="80"/>
      <c r="F96" s="80"/>
      <c r="G96" s="80"/>
    </row>
    <row r="97" spans="1:7" ht="12.75">
      <c r="A97" s="80"/>
      <c r="B97" s="80"/>
      <c r="C97" s="80"/>
      <c r="D97" s="81"/>
      <c r="E97" s="80"/>
      <c r="F97" s="80"/>
      <c r="G97" s="80"/>
    </row>
    <row r="98" spans="1:7" ht="12.75">
      <c r="A98" s="80"/>
      <c r="B98" s="80"/>
      <c r="C98" s="80"/>
      <c r="D98" s="81"/>
      <c r="E98" s="80"/>
      <c r="F98" s="80"/>
      <c r="G98" s="80"/>
    </row>
    <row r="99" spans="1:7" ht="12.75">
      <c r="A99" s="80"/>
      <c r="B99" s="80"/>
      <c r="C99" s="80"/>
      <c r="D99" s="81"/>
      <c r="E99" s="80"/>
      <c r="F99" s="80"/>
      <c r="G99" s="80"/>
    </row>
    <row r="100" spans="1:7" ht="12.75">
      <c r="A100" s="80"/>
      <c r="B100" s="80"/>
      <c r="C100" s="80"/>
      <c r="D100" s="81"/>
      <c r="E100" s="80"/>
      <c r="F100" s="80"/>
      <c r="G100" s="80"/>
    </row>
    <row r="101" spans="1:7" ht="12.75">
      <c r="A101" s="80"/>
      <c r="B101" s="80"/>
      <c r="C101" s="80"/>
      <c r="D101" s="81"/>
      <c r="E101" s="80"/>
      <c r="F101" s="80"/>
      <c r="G101" s="80"/>
    </row>
    <row r="102" spans="1:7" ht="12.75">
      <c r="A102" s="80"/>
      <c r="B102" s="80"/>
      <c r="C102" s="80"/>
      <c r="D102" s="81"/>
      <c r="E102" s="80"/>
      <c r="F102" s="80"/>
      <c r="G102" s="80"/>
    </row>
    <row r="103" spans="1:7" ht="12.75">
      <c r="A103" s="80"/>
      <c r="B103" s="80"/>
      <c r="C103" s="80"/>
      <c r="D103" s="81"/>
      <c r="E103" s="80"/>
      <c r="F103" s="80"/>
      <c r="G103" s="80"/>
    </row>
    <row r="104" spans="1:7" ht="12.75">
      <c r="A104" s="80"/>
      <c r="B104" s="80"/>
      <c r="C104" s="80"/>
      <c r="D104" s="81"/>
      <c r="E104" s="80"/>
      <c r="F104" s="80"/>
      <c r="G104" s="80"/>
    </row>
    <row r="105" spans="1:7" ht="12.75">
      <c r="A105" s="80"/>
      <c r="B105" s="80"/>
      <c r="C105" s="80"/>
      <c r="D105" s="81"/>
      <c r="E105" s="80"/>
      <c r="F105" s="80"/>
      <c r="G105" s="80"/>
    </row>
    <row r="106" spans="1:7" ht="12.75">
      <c r="A106" s="80"/>
      <c r="B106" s="80"/>
      <c r="C106" s="80"/>
      <c r="D106" s="81"/>
      <c r="E106" s="80"/>
      <c r="F106" s="80"/>
      <c r="G106" s="80"/>
    </row>
    <row r="107" spans="1:7" ht="12.75">
      <c r="A107" s="80"/>
      <c r="B107" s="80"/>
      <c r="C107" s="80"/>
      <c r="D107" s="81"/>
      <c r="E107" s="80"/>
      <c r="F107" s="80"/>
      <c r="G107" s="80"/>
    </row>
    <row r="108" spans="1:7" ht="12.75">
      <c r="A108" s="80"/>
      <c r="B108" s="80"/>
      <c r="C108" s="80"/>
      <c r="D108" s="81"/>
      <c r="E108" s="80"/>
      <c r="F108" s="80"/>
      <c r="G108" s="80"/>
    </row>
    <row r="109" spans="1:7" ht="12.75">
      <c r="A109" s="80"/>
      <c r="B109" s="80"/>
      <c r="C109" s="80"/>
      <c r="D109" s="81"/>
      <c r="E109" s="80"/>
      <c r="F109" s="80"/>
      <c r="G109" s="80"/>
    </row>
    <row r="110" ht="12.75">
      <c r="D110" s="8"/>
    </row>
    <row r="111" ht="12.75">
      <c r="D111" s="8"/>
    </row>
    <row r="112" ht="12.75">
      <c r="D112" s="8"/>
    </row>
    <row r="113" ht="12.75">
      <c r="D113" s="8"/>
    </row>
    <row r="114" ht="12.75">
      <c r="D114" s="8"/>
    </row>
    <row r="115" ht="12.75">
      <c r="D115" s="8"/>
    </row>
    <row r="116" ht="12.75">
      <c r="D116" s="8"/>
    </row>
    <row r="117" ht="12.75">
      <c r="D117" s="8"/>
    </row>
    <row r="118" ht="12.75">
      <c r="D118" s="8"/>
    </row>
    <row r="119" ht="12.75">
      <c r="D119" s="8"/>
    </row>
    <row r="120" ht="12.75">
      <c r="D120" s="8"/>
    </row>
    <row r="121" ht="12.75">
      <c r="D121" s="8"/>
    </row>
    <row r="122" ht="12.75">
      <c r="D122" s="8"/>
    </row>
    <row r="123" ht="12.75">
      <c r="D123" s="8"/>
    </row>
    <row r="124" ht="12.75">
      <c r="D124" s="8"/>
    </row>
    <row r="125" ht="12.75">
      <c r="D125" s="8"/>
    </row>
    <row r="126" ht="12.75">
      <c r="D126" s="8"/>
    </row>
    <row r="127" ht="12.75">
      <c r="D127" s="8"/>
    </row>
    <row r="128" ht="12.75">
      <c r="D128" s="8"/>
    </row>
    <row r="129" ht="12.75">
      <c r="D129" s="8"/>
    </row>
    <row r="130" ht="12.75">
      <c r="D130" s="8"/>
    </row>
    <row r="131" ht="12.75">
      <c r="D131" s="8"/>
    </row>
    <row r="132" ht="12.75">
      <c r="D132" s="8"/>
    </row>
    <row r="133" ht="12.75">
      <c r="D133" s="8"/>
    </row>
    <row r="134" ht="12.75">
      <c r="D134" s="8"/>
    </row>
    <row r="135" ht="12.75">
      <c r="D135" s="8"/>
    </row>
    <row r="136" ht="12.75">
      <c r="D136" s="8"/>
    </row>
    <row r="137" ht="12.75">
      <c r="D137" s="8"/>
    </row>
    <row r="138" ht="12.75">
      <c r="D138" s="8"/>
    </row>
    <row r="139" ht="12.75">
      <c r="D139" s="8"/>
    </row>
    <row r="140" ht="12.75">
      <c r="D140" s="8"/>
    </row>
    <row r="141" ht="12.75">
      <c r="D141" s="8"/>
    </row>
    <row r="142" ht="12.75">
      <c r="D142" s="8"/>
    </row>
    <row r="143" ht="12.75">
      <c r="D143" s="8"/>
    </row>
    <row r="144" ht="12.75">
      <c r="D144" s="8"/>
    </row>
    <row r="145" ht="12.75">
      <c r="D145" s="8"/>
    </row>
    <row r="146" ht="12.75">
      <c r="D146" s="8"/>
    </row>
    <row r="147" ht="12.75">
      <c r="D147" s="8"/>
    </row>
    <row r="148" ht="12.75">
      <c r="D148" s="8"/>
    </row>
    <row r="149" ht="12.75">
      <c r="D149" s="8"/>
    </row>
    <row r="150" ht="12.75">
      <c r="D150" s="8"/>
    </row>
    <row r="151" ht="12.75">
      <c r="D151" s="8"/>
    </row>
    <row r="152" ht="12.75">
      <c r="D152" s="8"/>
    </row>
    <row r="153" ht="12.75">
      <c r="D153" s="8"/>
    </row>
    <row r="154" ht="12.75">
      <c r="D154" s="8"/>
    </row>
    <row r="155" ht="12.75">
      <c r="D155" s="8"/>
    </row>
    <row r="156" ht="12.75">
      <c r="D156" s="8"/>
    </row>
    <row r="157" ht="12.75">
      <c r="D157" s="8"/>
    </row>
    <row r="158" ht="12.75">
      <c r="D158" s="8"/>
    </row>
    <row r="159" ht="12.75">
      <c r="D159" s="8"/>
    </row>
    <row r="160" ht="12.75">
      <c r="D160" s="8"/>
    </row>
    <row r="161" ht="12.75">
      <c r="D161" s="8"/>
    </row>
    <row r="162" ht="12.75">
      <c r="D162" s="8"/>
    </row>
    <row r="163" ht="12.75">
      <c r="D163" s="8"/>
    </row>
    <row r="164" ht="12.75">
      <c r="D164" s="8"/>
    </row>
    <row r="165" ht="12.75">
      <c r="D165" s="8"/>
    </row>
    <row r="166" ht="12.75">
      <c r="D166" s="8"/>
    </row>
    <row r="167" ht="12.75">
      <c r="D167" s="8"/>
    </row>
    <row r="168" ht="12.75">
      <c r="D168" s="8"/>
    </row>
    <row r="169" ht="12.75">
      <c r="D169" s="8"/>
    </row>
    <row r="170" ht="12.75">
      <c r="D170" s="8"/>
    </row>
    <row r="171" ht="12.75">
      <c r="D171" s="8"/>
    </row>
    <row r="172" ht="12.75">
      <c r="D172" s="8"/>
    </row>
    <row r="173" ht="12.75">
      <c r="D173" s="8"/>
    </row>
    <row r="174" ht="12.75">
      <c r="D174" s="8"/>
    </row>
    <row r="175" ht="12.75">
      <c r="D175" s="8"/>
    </row>
    <row r="176" ht="12.75">
      <c r="D176" s="8"/>
    </row>
    <row r="177" ht="12.75">
      <c r="D177" s="8"/>
    </row>
    <row r="178" ht="12.75">
      <c r="D178" s="8"/>
    </row>
    <row r="179" ht="12.75">
      <c r="D179" s="8"/>
    </row>
    <row r="180" ht="12.75">
      <c r="D180" s="8"/>
    </row>
    <row r="181" ht="12.75">
      <c r="D181" s="8"/>
    </row>
    <row r="182" ht="12.75">
      <c r="D182" s="8"/>
    </row>
    <row r="183" ht="12.75">
      <c r="D183" s="8"/>
    </row>
    <row r="184" ht="12.75">
      <c r="D184" s="8"/>
    </row>
    <row r="185" ht="12.75">
      <c r="D185" s="8"/>
    </row>
    <row r="186" ht="12.75">
      <c r="D186" s="8"/>
    </row>
    <row r="187" ht="12.75">
      <c r="D187" s="8"/>
    </row>
    <row r="188" ht="12.75">
      <c r="D188" s="8"/>
    </row>
    <row r="189" ht="12.75">
      <c r="D189" s="8"/>
    </row>
    <row r="190" ht="12.75">
      <c r="D190" s="8"/>
    </row>
    <row r="191" ht="12.75">
      <c r="D191" s="8"/>
    </row>
    <row r="192" ht="12.75">
      <c r="D192" s="8"/>
    </row>
    <row r="193" ht="12.75">
      <c r="D193" s="8"/>
    </row>
    <row r="194" ht="12.75">
      <c r="D194" s="8"/>
    </row>
    <row r="195" ht="12.75">
      <c r="D195" s="8"/>
    </row>
    <row r="196" ht="12.75">
      <c r="D196" s="8"/>
    </row>
    <row r="197" ht="12.75">
      <c r="D197" s="8"/>
    </row>
    <row r="198" ht="12.75">
      <c r="D198" s="8"/>
    </row>
    <row r="199" ht="12.75">
      <c r="D199" s="8"/>
    </row>
    <row r="200" ht="12.75">
      <c r="D200" s="8"/>
    </row>
    <row r="201" ht="12.75">
      <c r="D201" s="8"/>
    </row>
    <row r="202" ht="12.75">
      <c r="D202" s="8"/>
    </row>
    <row r="203" ht="12.75">
      <c r="D203" s="8"/>
    </row>
    <row r="204" ht="12.75">
      <c r="D204" s="8"/>
    </row>
    <row r="205" ht="12.75">
      <c r="D205" s="8"/>
    </row>
    <row r="206" ht="12.75">
      <c r="D206" s="8"/>
    </row>
    <row r="207" ht="12.75">
      <c r="D207" s="8"/>
    </row>
    <row r="208" ht="12.75">
      <c r="D208" s="8"/>
    </row>
    <row r="209" ht="12.75">
      <c r="D209" s="8"/>
    </row>
    <row r="210" ht="12.75">
      <c r="D210" s="8"/>
    </row>
    <row r="211" ht="12.75">
      <c r="D211" s="8"/>
    </row>
    <row r="212" ht="12.75">
      <c r="D212" s="8"/>
    </row>
    <row r="213" ht="12.75">
      <c r="D213" s="8"/>
    </row>
    <row r="214" ht="12.75">
      <c r="D214" s="8"/>
    </row>
    <row r="215" ht="12.75">
      <c r="D215" s="8"/>
    </row>
    <row r="216" ht="12.75">
      <c r="D216" s="8"/>
    </row>
    <row r="217" ht="12.75">
      <c r="D217" s="8"/>
    </row>
    <row r="218" ht="12.75">
      <c r="D218" s="8"/>
    </row>
    <row r="219" ht="12.75">
      <c r="D219" s="8"/>
    </row>
    <row r="220" ht="12.75">
      <c r="D220" s="8"/>
    </row>
    <row r="221" ht="12.75">
      <c r="D221" s="8"/>
    </row>
    <row r="222" ht="12.75">
      <c r="D222" s="8"/>
    </row>
    <row r="223" ht="12.75">
      <c r="D223" s="8"/>
    </row>
    <row r="224" ht="12.75">
      <c r="D224" s="8"/>
    </row>
    <row r="225" ht="12.75">
      <c r="D225" s="8"/>
    </row>
    <row r="226" ht="12.75">
      <c r="D226" s="8"/>
    </row>
    <row r="227" ht="12.75">
      <c r="D227" s="8"/>
    </row>
    <row r="228" ht="12.75">
      <c r="D228" s="8"/>
    </row>
    <row r="229" ht="12.75">
      <c r="D229" s="8"/>
    </row>
    <row r="230" ht="12.75">
      <c r="D230" s="8"/>
    </row>
    <row r="231" ht="12.75">
      <c r="D231" s="8"/>
    </row>
    <row r="232" ht="12.75">
      <c r="D232" s="8"/>
    </row>
    <row r="233" ht="12.75">
      <c r="D233" s="8"/>
    </row>
    <row r="234" ht="12.75">
      <c r="D234" s="8"/>
    </row>
    <row r="235" ht="12.75">
      <c r="D235" s="8"/>
    </row>
    <row r="236" ht="12.75">
      <c r="D236" s="8"/>
    </row>
    <row r="237" ht="12.75">
      <c r="D237" s="8"/>
    </row>
    <row r="238" ht="12.75">
      <c r="D238" s="8"/>
    </row>
    <row r="239" ht="12.75">
      <c r="D239" s="8"/>
    </row>
    <row r="240" ht="12.75">
      <c r="D240" s="8"/>
    </row>
    <row r="241" ht="12.75">
      <c r="D241" s="8"/>
    </row>
    <row r="242" ht="12.75">
      <c r="D242" s="8"/>
    </row>
    <row r="243" ht="12.75">
      <c r="D243" s="8"/>
    </row>
    <row r="244" ht="12.75">
      <c r="D244" s="8"/>
    </row>
    <row r="245" ht="12.75">
      <c r="D245" s="8"/>
    </row>
    <row r="246" ht="12.75">
      <c r="D246" s="8"/>
    </row>
    <row r="247" ht="12.75">
      <c r="D247" s="8"/>
    </row>
    <row r="248" ht="12.75">
      <c r="D248" s="8"/>
    </row>
    <row r="249" ht="12.75">
      <c r="D249" s="8"/>
    </row>
    <row r="250" ht="12.75">
      <c r="D250" s="8"/>
    </row>
    <row r="251" ht="12.75">
      <c r="D251" s="8"/>
    </row>
    <row r="252" ht="12.75">
      <c r="D252" s="8"/>
    </row>
    <row r="253" ht="12.75">
      <c r="D253" s="8"/>
    </row>
    <row r="254" ht="12.75">
      <c r="D254" s="8"/>
    </row>
    <row r="255" ht="12.75">
      <c r="D255" s="8"/>
    </row>
    <row r="256" ht="12.75">
      <c r="D256" s="8"/>
    </row>
    <row r="257" ht="12.75">
      <c r="D257" s="8"/>
    </row>
    <row r="258" ht="12.75">
      <c r="D258" s="8"/>
    </row>
    <row r="259" ht="12.75">
      <c r="D259" s="8"/>
    </row>
    <row r="260" ht="12.75">
      <c r="D260" s="8"/>
    </row>
    <row r="261" ht="12.75">
      <c r="D261" s="8"/>
    </row>
    <row r="262" ht="12.75">
      <c r="D262" s="8"/>
    </row>
    <row r="263" ht="12.75">
      <c r="D263" s="8"/>
    </row>
    <row r="264" ht="12.75">
      <c r="D264" s="8"/>
    </row>
    <row r="265" ht="12.75">
      <c r="D265" s="8"/>
    </row>
    <row r="266" ht="12.75">
      <c r="D266" s="8"/>
    </row>
    <row r="267" ht="12.75">
      <c r="D267" s="8"/>
    </row>
    <row r="268" ht="12.75">
      <c r="D268" s="8"/>
    </row>
    <row r="269" ht="12.75">
      <c r="D269" s="8"/>
    </row>
    <row r="270" ht="12.75">
      <c r="D270" s="8"/>
    </row>
    <row r="271" ht="12.75">
      <c r="D271" s="8"/>
    </row>
    <row r="272" ht="12.75">
      <c r="D272" s="8"/>
    </row>
    <row r="273" ht="12.75">
      <c r="D273" s="8"/>
    </row>
    <row r="274" ht="12.75">
      <c r="D274" s="8"/>
    </row>
    <row r="275" ht="12.75">
      <c r="D275" s="8"/>
    </row>
    <row r="276" ht="12.75">
      <c r="D276" s="8"/>
    </row>
    <row r="277" ht="12.75">
      <c r="D277" s="8"/>
    </row>
    <row r="278" ht="12.75">
      <c r="D278" s="8"/>
    </row>
    <row r="279" ht="12.75">
      <c r="D279" s="8"/>
    </row>
    <row r="280" ht="12.75">
      <c r="D280" s="8"/>
    </row>
    <row r="281" ht="12.75">
      <c r="D281" s="8"/>
    </row>
    <row r="282" ht="12.75">
      <c r="D282" s="8"/>
    </row>
    <row r="283" ht="12.75">
      <c r="D283" s="8"/>
    </row>
    <row r="284" ht="12.75">
      <c r="D284" s="8"/>
    </row>
    <row r="285" ht="12.75">
      <c r="D285" s="8"/>
    </row>
    <row r="286" ht="12.75">
      <c r="D286" s="8"/>
    </row>
    <row r="287" ht="12.75">
      <c r="D287" s="8"/>
    </row>
    <row r="288" ht="12.75">
      <c r="D288" s="8"/>
    </row>
    <row r="289" ht="12.75">
      <c r="D289" s="8"/>
    </row>
    <row r="290" ht="12.75">
      <c r="D290" s="8"/>
    </row>
    <row r="291" ht="12.75">
      <c r="D291" s="8"/>
    </row>
    <row r="292" ht="12.75">
      <c r="D292" s="8"/>
    </row>
    <row r="293" ht="12.75">
      <c r="D293" s="8"/>
    </row>
    <row r="294" ht="12.75">
      <c r="D294" s="8"/>
    </row>
    <row r="295" ht="12.75">
      <c r="D295" s="8"/>
    </row>
    <row r="296" ht="12.75">
      <c r="D296" s="8"/>
    </row>
    <row r="297" ht="12.75">
      <c r="D297" s="8"/>
    </row>
    <row r="298" ht="12.75">
      <c r="D298" s="8"/>
    </row>
    <row r="299" ht="12.75">
      <c r="D299" s="8"/>
    </row>
    <row r="300" ht="12.75">
      <c r="D300" s="8"/>
    </row>
    <row r="301" ht="12.75">
      <c r="D301" s="8"/>
    </row>
    <row r="302" ht="12.75">
      <c r="D302" s="8"/>
    </row>
    <row r="303" ht="12.75">
      <c r="D303" s="8"/>
    </row>
    <row r="304" ht="12.75">
      <c r="D304" s="8"/>
    </row>
    <row r="305" ht="12.75">
      <c r="D305" s="8"/>
    </row>
    <row r="306" ht="12.75">
      <c r="D306" s="8"/>
    </row>
    <row r="307" ht="12.75">
      <c r="D307" s="8"/>
    </row>
    <row r="308" ht="12.75">
      <c r="D308" s="8"/>
    </row>
    <row r="309" ht="12.75">
      <c r="D309" s="8"/>
    </row>
    <row r="310" ht="12.75">
      <c r="D310" s="8"/>
    </row>
    <row r="311" ht="12.75">
      <c r="D311" s="8"/>
    </row>
    <row r="312" ht="12.75">
      <c r="D312" s="8"/>
    </row>
    <row r="313" ht="12.75">
      <c r="D313" s="8"/>
    </row>
    <row r="314" ht="12.75">
      <c r="D314" s="8"/>
    </row>
    <row r="315" ht="12.75">
      <c r="D315" s="8"/>
    </row>
    <row r="316" ht="12.75">
      <c r="D316" s="8"/>
    </row>
    <row r="317" ht="12.75">
      <c r="D317" s="8"/>
    </row>
    <row r="318" ht="12.75">
      <c r="D318" s="8"/>
    </row>
    <row r="319" ht="12.75">
      <c r="D319" s="8"/>
    </row>
    <row r="320" ht="12.75">
      <c r="D320" s="8"/>
    </row>
    <row r="321" ht="12.75">
      <c r="D321" s="8"/>
    </row>
    <row r="322" ht="12.75">
      <c r="D322" s="8"/>
    </row>
    <row r="323" ht="12.75">
      <c r="D323" s="8"/>
    </row>
    <row r="324" ht="12.75">
      <c r="D324" s="8"/>
    </row>
    <row r="325" ht="12.75">
      <c r="D325" s="8"/>
    </row>
    <row r="326" ht="12.75">
      <c r="D326" s="8"/>
    </row>
    <row r="327" ht="12.75">
      <c r="D327" s="8"/>
    </row>
    <row r="328" ht="12.75">
      <c r="D328" s="8"/>
    </row>
    <row r="329" ht="12.75">
      <c r="D329" s="8"/>
    </row>
    <row r="330" ht="12.75">
      <c r="D330" s="8"/>
    </row>
    <row r="331" ht="12.75">
      <c r="D331" s="8"/>
    </row>
    <row r="332" ht="12.75">
      <c r="D332" s="8"/>
    </row>
    <row r="333" ht="12.75">
      <c r="D333" s="8"/>
    </row>
    <row r="334" ht="12.75">
      <c r="D334" s="8"/>
    </row>
    <row r="335" ht="12.75">
      <c r="D335" s="8"/>
    </row>
    <row r="336" ht="12.75">
      <c r="D336" s="8"/>
    </row>
    <row r="337" ht="12.75">
      <c r="D337" s="8"/>
    </row>
    <row r="338" ht="12.75">
      <c r="D338" s="8"/>
    </row>
    <row r="339" ht="12.75">
      <c r="D339" s="8"/>
    </row>
    <row r="340" ht="12.75">
      <c r="D340" s="8"/>
    </row>
    <row r="341" ht="12.75">
      <c r="D341" s="8"/>
    </row>
    <row r="342" ht="12.75">
      <c r="D342" s="8"/>
    </row>
    <row r="343" ht="12.75">
      <c r="D343" s="8"/>
    </row>
    <row r="344" ht="12.75">
      <c r="D344" s="8"/>
    </row>
    <row r="345" ht="12.75">
      <c r="D345" s="8"/>
    </row>
    <row r="346" ht="12.75">
      <c r="D346" s="8"/>
    </row>
    <row r="347" ht="12.75">
      <c r="D347" s="8"/>
    </row>
    <row r="348" ht="12.75">
      <c r="D348" s="8"/>
    </row>
    <row r="349" ht="12.75">
      <c r="D349" s="8"/>
    </row>
    <row r="350" ht="12.75">
      <c r="D350" s="8"/>
    </row>
    <row r="351" ht="12.75">
      <c r="D351" s="8"/>
    </row>
    <row r="352" ht="12.75">
      <c r="D352" s="8"/>
    </row>
    <row r="353" ht="12.75">
      <c r="D353" s="8"/>
    </row>
    <row r="354" ht="12.75">
      <c r="D354" s="8"/>
    </row>
    <row r="355" ht="12.75">
      <c r="D355" s="8"/>
    </row>
    <row r="356" ht="12.75">
      <c r="D356" s="8"/>
    </row>
    <row r="357" ht="12.75">
      <c r="D357" s="8"/>
    </row>
    <row r="358" ht="12.75">
      <c r="D358" s="8"/>
    </row>
    <row r="359" ht="12.75">
      <c r="D359" s="8"/>
    </row>
    <row r="360" ht="12.75">
      <c r="D360" s="8"/>
    </row>
    <row r="361" ht="12.75">
      <c r="D361" s="8"/>
    </row>
    <row r="362" ht="12.75">
      <c r="D362" s="8"/>
    </row>
    <row r="363" ht="12.75">
      <c r="D363" s="8"/>
    </row>
    <row r="364" ht="12.75">
      <c r="D364" s="8"/>
    </row>
    <row r="365" ht="12.75">
      <c r="D365" s="8"/>
    </row>
    <row r="366" ht="12.75">
      <c r="D366" s="8"/>
    </row>
    <row r="367" ht="12.75">
      <c r="D367" s="8"/>
    </row>
    <row r="368" ht="12.75">
      <c r="D368" s="8"/>
    </row>
    <row r="369" ht="12.75">
      <c r="D369" s="8"/>
    </row>
    <row r="370" ht="12.75">
      <c r="D370" s="8"/>
    </row>
    <row r="371" ht="12.75">
      <c r="D371" s="8"/>
    </row>
    <row r="372" ht="12.75">
      <c r="D372" s="8"/>
    </row>
    <row r="373" ht="12.75">
      <c r="D373" s="8"/>
    </row>
    <row r="374" ht="12.75">
      <c r="D374" s="8"/>
    </row>
    <row r="375" ht="12.75">
      <c r="D375" s="8"/>
    </row>
    <row r="376" ht="12.75">
      <c r="D376" s="8"/>
    </row>
    <row r="377" ht="12.75">
      <c r="D377" s="8"/>
    </row>
    <row r="378" ht="12.75">
      <c r="D378" s="8"/>
    </row>
    <row r="379" ht="12.75">
      <c r="D379" s="8"/>
    </row>
    <row r="380" ht="12.75">
      <c r="D380" s="8"/>
    </row>
    <row r="381" ht="12.75">
      <c r="D381" s="8"/>
    </row>
    <row r="382" ht="12.75">
      <c r="D382" s="8"/>
    </row>
    <row r="383" ht="12.75">
      <c r="D383" s="8"/>
    </row>
    <row r="384" ht="12.75">
      <c r="D384" s="8"/>
    </row>
    <row r="385" ht="12.75">
      <c r="D385" s="8"/>
    </row>
    <row r="386" ht="12.75">
      <c r="D386" s="8"/>
    </row>
    <row r="387" ht="12.75">
      <c r="D387" s="8"/>
    </row>
    <row r="388" ht="12.75">
      <c r="D388" s="8"/>
    </row>
    <row r="389" ht="12.75">
      <c r="D389" s="8"/>
    </row>
    <row r="390" ht="12.75">
      <c r="D390" s="8"/>
    </row>
    <row r="391" ht="12.75">
      <c r="D391" s="8"/>
    </row>
    <row r="392" ht="12.75">
      <c r="D392" s="8"/>
    </row>
    <row r="393" ht="12.75">
      <c r="D393" s="8"/>
    </row>
    <row r="394" ht="12.75">
      <c r="D394" s="8"/>
    </row>
    <row r="395" ht="12.75">
      <c r="D395" s="8"/>
    </row>
    <row r="396" ht="12.75">
      <c r="D396" s="8"/>
    </row>
    <row r="397" ht="12.75">
      <c r="D397" s="8"/>
    </row>
    <row r="398" ht="12.75">
      <c r="D398" s="8"/>
    </row>
    <row r="399" ht="12.75">
      <c r="D399" s="8"/>
    </row>
    <row r="400" ht="12.75">
      <c r="D400" s="8"/>
    </row>
    <row r="401" ht="12.75">
      <c r="D401" s="8"/>
    </row>
    <row r="402" ht="12.75">
      <c r="D402" s="8"/>
    </row>
    <row r="403" ht="12.75">
      <c r="D403" s="8"/>
    </row>
    <row r="404" ht="12.75">
      <c r="D404" s="8"/>
    </row>
    <row r="405" ht="12.75">
      <c r="D405" s="8"/>
    </row>
    <row r="406" ht="12.75">
      <c r="D406" s="8"/>
    </row>
    <row r="407" ht="12.75">
      <c r="D407" s="8"/>
    </row>
    <row r="408" ht="12.75">
      <c r="D408" s="8"/>
    </row>
    <row r="409" ht="12.75">
      <c r="D409" s="8"/>
    </row>
    <row r="410" ht="12.75">
      <c r="D410" s="8"/>
    </row>
    <row r="411" ht="12.75">
      <c r="D411" s="8"/>
    </row>
    <row r="412" ht="12.75">
      <c r="D412" s="8"/>
    </row>
    <row r="413" ht="12.75">
      <c r="D413" s="8"/>
    </row>
    <row r="414" ht="12.75">
      <c r="D414" s="8"/>
    </row>
    <row r="415" ht="12.75">
      <c r="D415" s="8"/>
    </row>
    <row r="416" ht="12.75">
      <c r="D416" s="8"/>
    </row>
    <row r="417" ht="12.75">
      <c r="D417" s="8"/>
    </row>
    <row r="418" ht="12.75">
      <c r="D418" s="8"/>
    </row>
    <row r="419" ht="12.75">
      <c r="D419" s="8"/>
    </row>
    <row r="420" ht="12.75">
      <c r="D420" s="8"/>
    </row>
    <row r="421" ht="12.75">
      <c r="D421" s="8"/>
    </row>
    <row r="422" ht="12.75">
      <c r="D422" s="8"/>
    </row>
    <row r="423" ht="12.75">
      <c r="D423" s="8"/>
    </row>
    <row r="424" ht="12.75">
      <c r="D424" s="8"/>
    </row>
    <row r="425" ht="12.75">
      <c r="D425" s="8"/>
    </row>
    <row r="426" ht="12.75">
      <c r="D426" s="8"/>
    </row>
    <row r="427" ht="12.75">
      <c r="D427" s="8"/>
    </row>
    <row r="428" ht="12.75">
      <c r="D428" s="8"/>
    </row>
    <row r="429" ht="12.75">
      <c r="D429" s="8"/>
    </row>
    <row r="430" ht="12.75">
      <c r="D430" s="8"/>
    </row>
    <row r="431" ht="12.75">
      <c r="D431" s="8"/>
    </row>
    <row r="432" ht="12.75">
      <c r="D432" s="8"/>
    </row>
    <row r="433" ht="12.75">
      <c r="D433" s="8"/>
    </row>
    <row r="434" ht="12.75">
      <c r="D434" s="8"/>
    </row>
    <row r="435" ht="12.75">
      <c r="D435" s="8"/>
    </row>
    <row r="436" ht="12.75">
      <c r="D436" s="8"/>
    </row>
    <row r="437" ht="12.75">
      <c r="D437" s="8"/>
    </row>
    <row r="438" ht="12.75">
      <c r="D438" s="8"/>
    </row>
    <row r="439" ht="12.75">
      <c r="D439" s="8"/>
    </row>
    <row r="440" ht="12.75">
      <c r="D440" s="8"/>
    </row>
    <row r="441" ht="12.75">
      <c r="D441" s="8"/>
    </row>
    <row r="442" ht="12.75">
      <c r="D442" s="8"/>
    </row>
    <row r="443" ht="12.75">
      <c r="D443" s="8"/>
    </row>
    <row r="444" ht="12.75">
      <c r="D444" s="8"/>
    </row>
    <row r="445" ht="12.75">
      <c r="D445" s="8"/>
    </row>
    <row r="446" ht="12.75">
      <c r="D446" s="8"/>
    </row>
    <row r="447" ht="12.75">
      <c r="D447" s="8"/>
    </row>
    <row r="448" ht="12.75">
      <c r="D448" s="8"/>
    </row>
    <row r="449" ht="12.75">
      <c r="D449" s="8"/>
    </row>
    <row r="450" ht="12.75">
      <c r="D450" s="8"/>
    </row>
    <row r="451" ht="12.75">
      <c r="D451" s="8"/>
    </row>
    <row r="452" ht="12.75">
      <c r="D452" s="8"/>
    </row>
    <row r="453" ht="12.75">
      <c r="D453" s="8"/>
    </row>
    <row r="454" ht="12.75">
      <c r="D454" s="8"/>
    </row>
    <row r="455" ht="12.75">
      <c r="D455" s="8"/>
    </row>
    <row r="456" ht="12.75">
      <c r="D456" s="8"/>
    </row>
    <row r="457" ht="12.75">
      <c r="D457" s="8"/>
    </row>
    <row r="458" ht="12.75">
      <c r="D458" s="8"/>
    </row>
    <row r="459" ht="12.75">
      <c r="D459" s="8"/>
    </row>
    <row r="460" ht="12.75">
      <c r="D460" s="8"/>
    </row>
    <row r="461" ht="12.75">
      <c r="D461" s="8"/>
    </row>
    <row r="462" ht="12.75">
      <c r="D462" s="8"/>
    </row>
    <row r="463" ht="12.75">
      <c r="D463" s="8"/>
    </row>
    <row r="464" ht="12.75">
      <c r="D464" s="8"/>
    </row>
    <row r="465" ht="12.75">
      <c r="D465" s="8"/>
    </row>
    <row r="466" ht="12.75">
      <c r="D466" s="8"/>
    </row>
    <row r="467" ht="12.75">
      <c r="D467" s="8"/>
    </row>
    <row r="468" ht="12.75">
      <c r="D468" s="8"/>
    </row>
    <row r="469" ht="12.75">
      <c r="D469" s="8"/>
    </row>
    <row r="470" ht="12.75">
      <c r="D470" s="8"/>
    </row>
    <row r="471" ht="12.75">
      <c r="D471" s="8"/>
    </row>
    <row r="472" ht="12.75">
      <c r="D472" s="8"/>
    </row>
    <row r="473" ht="12.75">
      <c r="D473" s="8"/>
    </row>
    <row r="474" ht="12.75">
      <c r="D474" s="8"/>
    </row>
    <row r="475" ht="12.75">
      <c r="D475" s="8"/>
    </row>
    <row r="476" ht="12.75">
      <c r="D476" s="8"/>
    </row>
    <row r="477" ht="12.75">
      <c r="D477" s="8"/>
    </row>
    <row r="478" ht="12.75">
      <c r="D478" s="8"/>
    </row>
    <row r="479" ht="12.75">
      <c r="D479" s="8"/>
    </row>
    <row r="480" ht="12.75">
      <c r="D480" s="8"/>
    </row>
    <row r="481" ht="12.75">
      <c r="D481" s="8"/>
    </row>
  </sheetData>
  <mergeCells count="31">
    <mergeCell ref="D7:D10"/>
    <mergeCell ref="B8:B10"/>
    <mergeCell ref="A7:A10"/>
    <mergeCell ref="C8:C10"/>
    <mergeCell ref="B12:B14"/>
    <mergeCell ref="C16:C18"/>
    <mergeCell ref="A27:A30"/>
    <mergeCell ref="B16:B18"/>
    <mergeCell ref="A23:A26"/>
    <mergeCell ref="C12:C14"/>
    <mergeCell ref="C20:C22"/>
    <mergeCell ref="A11:A14"/>
    <mergeCell ref="D35:D39"/>
    <mergeCell ref="D15:D18"/>
    <mergeCell ref="C35:C39"/>
    <mergeCell ref="A15:A18"/>
    <mergeCell ref="D23:D26"/>
    <mergeCell ref="D27:D30"/>
    <mergeCell ref="A31:A34"/>
    <mergeCell ref="B35:B39"/>
    <mergeCell ref="A35:A39"/>
    <mergeCell ref="A1:H1"/>
    <mergeCell ref="A3:H3"/>
    <mergeCell ref="A2:H2"/>
    <mergeCell ref="D19:D22"/>
    <mergeCell ref="A19:A22"/>
    <mergeCell ref="A4:H4"/>
    <mergeCell ref="D5:D6"/>
    <mergeCell ref="H5:H6"/>
    <mergeCell ref="E5:G5"/>
    <mergeCell ref="D11:D14"/>
  </mergeCells>
  <printOptions horizontalCentered="1"/>
  <pageMargins left="0.3937007874015748" right="0.3937007874015748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kwiatek</cp:lastModifiedBy>
  <cp:lastPrinted>2007-10-31T14:05:52Z</cp:lastPrinted>
  <dcterms:created xsi:type="dcterms:W3CDTF">1997-02-26T13:46:56Z</dcterms:created>
  <dcterms:modified xsi:type="dcterms:W3CDTF">2007-10-31T14:09:21Z</dcterms:modified>
  <cp:category/>
  <cp:version/>
  <cp:contentType/>
  <cp:contentStatus/>
</cp:coreProperties>
</file>